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678755\Desktop\"/>
    </mc:Choice>
  </mc:AlternateContent>
  <xr:revisionPtr revIDLastSave="0" documentId="13_ncr:1_{837A34E3-E40A-4762-8C32-33886861511A}" xr6:coauthVersionLast="36" xr6:coauthVersionMax="36" xr10:uidLastSave="{00000000-0000-0000-0000-000000000000}"/>
  <bookViews>
    <workbookView xWindow="0" yWindow="0" windowWidth="28800" windowHeight="13935" xr2:uid="{00000000-000D-0000-FFFF-FFFF00000000}"/>
  </bookViews>
  <sheets>
    <sheet name="試算表" sheetId="1" r:id="rId1"/>
  </sheets>
  <definedNames>
    <definedName name="AGE_0">試算表!$BX$1</definedName>
    <definedName name="AGE_1">試算表!$BX$3</definedName>
    <definedName name="AGE_2">試算表!$BX$4</definedName>
    <definedName name="AGE_3">試算表!$BX$5</definedName>
    <definedName name="AGE_4">試算表!$BX$2</definedName>
    <definedName name="GND">試算表!$BK$29</definedName>
    <definedName name="IR_BYO">試算表!$BX$31</definedName>
    <definedName name="IR_GND">試算表!$BX$34</definedName>
    <definedName name="IR_KIN">試算表!$BX$25</definedName>
    <definedName name="IR_SAN">試算表!$BX$28</definedName>
    <definedName name="IR_SYT">試算表!$BX$22</definedName>
    <definedName name="KANYU">試算表!$B$5</definedName>
    <definedName name="KG_BYO">試算表!$BX$33</definedName>
    <definedName name="KG_GND">試算表!$BX$36</definedName>
    <definedName name="KG_KIN">試算表!$BX$27</definedName>
    <definedName name="KG_SAN">試算表!$BX$30</definedName>
    <definedName name="KG_SYT">試算表!$BX$24</definedName>
    <definedName name="KGN">試算表!$BL$22</definedName>
    <definedName name="KISO_0">試算表!$CA$33</definedName>
    <definedName name="KISO_1">試算表!$CA$34</definedName>
    <definedName name="KISO_2">試算表!$CA$35</definedName>
    <definedName name="KISO_3">試算表!$CA$36</definedName>
    <definedName name="KJ_0">試算表!$CC$8</definedName>
    <definedName name="KJ_1">試算表!$CC$9</definedName>
    <definedName name="KJ_10">試算表!$CC$18</definedName>
    <definedName name="KJ_2">試算表!$CC$10</definedName>
    <definedName name="KJ_3">試算表!$CC$11</definedName>
    <definedName name="KJ_4">試算表!$CC$12</definedName>
    <definedName name="KJ_5">試算表!$CC$13</definedName>
    <definedName name="KJ_6">試算表!$CC$14</definedName>
    <definedName name="KJ_7">試算表!$CC$15</definedName>
    <definedName name="KJ_8">試算表!$CC$16</definedName>
    <definedName name="KJ_9">試算表!$CC$17</definedName>
    <definedName name="KR_6">試算表!$CB$14</definedName>
    <definedName name="KR_7">試算表!$CB$15</definedName>
    <definedName name="KR_8">試算表!$CB$16</definedName>
    <definedName name="KR_9">試算表!$CB$17</definedName>
    <definedName name="KS_0">試算表!$CA$8</definedName>
    <definedName name="KS_1">試算表!$CA$9</definedName>
    <definedName name="KS_10">試算表!$CA$18</definedName>
    <definedName name="KS_2">試算表!$CA$10</definedName>
    <definedName name="KS_3">試算表!$CA$11</definedName>
    <definedName name="KS_4">試算表!$CA$12</definedName>
    <definedName name="KS_5">試算表!$CA$13</definedName>
    <definedName name="KS_6">試算表!$CA$14</definedName>
    <definedName name="KS_7">試算表!$CA$15</definedName>
    <definedName name="KS_8">試算表!$CA$16</definedName>
    <definedName name="KS_9">試算表!$CA$17</definedName>
    <definedName name="KS_KJ_0">試算表!$CC$33</definedName>
    <definedName name="KS_KJ_1">試算表!$CC$34</definedName>
    <definedName name="KS_KJ_2">試算表!$CC$35</definedName>
    <definedName name="KS_KJ_3">試算表!$CC$36</definedName>
    <definedName name="NK_64_0">試算表!$CC$21</definedName>
    <definedName name="NK_64_1">試算表!$CC$22</definedName>
    <definedName name="NK_64_2">試算表!$CC$23</definedName>
    <definedName name="NK_64_3">試算表!$CC$24</definedName>
    <definedName name="NK_64_4">試算表!$CC$25</definedName>
    <definedName name="NK_65_0">試算表!$CC$26</definedName>
    <definedName name="NK_65_1">試算表!$CC$27</definedName>
    <definedName name="NK_65_2">試算表!$CC$28</definedName>
    <definedName name="NK_65_3">試算表!$CC$29</definedName>
    <definedName name="NK_65_4">試算表!$CC$30</definedName>
    <definedName name="NR_64_1">試算表!$CB$22</definedName>
    <definedName name="NR_64_2">試算表!$CB$23</definedName>
    <definedName name="NR_64_3">試算表!$CB$24</definedName>
    <definedName name="NR_65_1">試算表!$CB$27</definedName>
    <definedName name="NR_65_2">試算表!$CB$28</definedName>
    <definedName name="NR_65_3">試算表!$CB$29</definedName>
    <definedName name="NS_64_0">試算表!$CA$21</definedName>
    <definedName name="NS_64_1">試算表!$CA$22</definedName>
    <definedName name="NS_64_2">試算表!$CA$23</definedName>
    <definedName name="NS_64_3">試算表!$CA$24</definedName>
    <definedName name="NS_64_4">試算表!$CA$25</definedName>
    <definedName name="NS_65_0">試算表!$CA$26</definedName>
    <definedName name="NS_65_1">試算表!$CA$27</definedName>
    <definedName name="NS_65_2">試算表!$CA$28</definedName>
    <definedName name="NS_65_3">試算表!$CA$29</definedName>
    <definedName name="NS_65_4">試算表!$CA$30</definedName>
    <definedName name="_xlnm.Print_Area" localSheetId="0">試算表!$A$1:$BE$37</definedName>
    <definedName name="SI_BYO">試算表!$BX$32</definedName>
    <definedName name="SI_GND">試算表!$BX$35</definedName>
    <definedName name="SI_KIN">試算表!$BX$26</definedName>
    <definedName name="SI_SAN">試算表!$BX$29</definedName>
    <definedName name="SI_SYT">試算表!$BX$23</definedName>
    <definedName name="お知らせ">試算表!$BK$31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21" i="1" l="1"/>
  <c r="BM21" i="1"/>
  <c r="B22" i="1" l="1"/>
  <c r="BK31" i="1"/>
  <c r="BO16" i="1" l="1"/>
  <c r="BO15" i="1"/>
  <c r="BO14" i="1"/>
  <c r="BO13" i="1"/>
  <c r="BO12" i="1"/>
  <c r="BO11" i="1"/>
  <c r="BO10" i="1"/>
  <c r="BO9" i="1"/>
  <c r="BM16" i="1"/>
  <c r="BM15" i="1"/>
  <c r="BM14" i="1"/>
  <c r="BM13" i="1"/>
  <c r="BM12" i="1"/>
  <c r="BM11" i="1"/>
  <c r="BM10" i="1"/>
  <c r="BM9" i="1"/>
  <c r="BV16" i="1" l="1"/>
  <c r="BV15" i="1"/>
  <c r="BV14" i="1"/>
  <c r="BV13" i="1"/>
  <c r="BV12" i="1"/>
  <c r="BV11" i="1"/>
  <c r="BV10" i="1"/>
  <c r="BV9" i="1"/>
  <c r="BT16" i="1"/>
  <c r="BT15" i="1"/>
  <c r="BT14" i="1"/>
  <c r="BT13" i="1"/>
  <c r="BT12" i="1"/>
  <c r="BT11" i="1"/>
  <c r="BT10" i="1"/>
  <c r="BT9" i="1"/>
  <c r="BR16" i="1"/>
  <c r="BR15" i="1"/>
  <c r="BR14" i="1"/>
  <c r="BR13" i="1"/>
  <c r="BR12" i="1"/>
  <c r="BR11" i="1"/>
  <c r="BR10" i="1"/>
  <c r="BR9" i="1"/>
  <c r="BE16" i="1" l="1"/>
  <c r="BE15" i="1"/>
  <c r="BE14" i="1"/>
  <c r="BE13" i="1"/>
  <c r="BE12" i="1"/>
  <c r="BE11" i="1"/>
  <c r="BE10" i="1"/>
  <c r="BE9" i="1"/>
  <c r="AK16" i="1" l="1"/>
  <c r="AK15" i="1"/>
  <c r="AK14" i="1"/>
  <c r="AK13" i="1"/>
  <c r="AK12" i="1"/>
  <c r="AK11" i="1"/>
  <c r="AK10" i="1"/>
  <c r="BH9" i="1"/>
  <c r="BI9" i="1" s="1"/>
  <c r="BH16" i="1" l="1"/>
  <c r="BI16" i="1" s="1"/>
  <c r="BJ16" i="1" s="1"/>
  <c r="BH15" i="1"/>
  <c r="BH14" i="1"/>
  <c r="BI14" i="1" s="1"/>
  <c r="BH13" i="1"/>
  <c r="BH12" i="1"/>
  <c r="BH11" i="1"/>
  <c r="BH10" i="1"/>
  <c r="BI10" i="1" s="1"/>
  <c r="BJ10" i="1" s="1"/>
  <c r="BJ14" i="1" l="1"/>
  <c r="AE14" i="1" s="1"/>
  <c r="AQ14" i="1" s="1"/>
  <c r="BK14" i="1" s="1"/>
  <c r="AE10" i="1"/>
  <c r="AQ10" i="1" s="1"/>
  <c r="BK10" i="1" s="1"/>
  <c r="AE16" i="1"/>
  <c r="AQ16" i="1" s="1"/>
  <c r="BK16" i="1" s="1"/>
  <c r="BI12" i="1"/>
  <c r="BJ12" i="1" s="1"/>
  <c r="BI11" i="1"/>
  <c r="BJ11" i="1" s="1"/>
  <c r="BI13" i="1"/>
  <c r="BI15" i="1"/>
  <c r="BJ15" i="1" l="1"/>
  <c r="AE15" i="1" s="1"/>
  <c r="AQ15" i="1" s="1"/>
  <c r="BK15" i="1" s="1"/>
  <c r="BJ13" i="1"/>
  <c r="AE13" i="1" s="1"/>
  <c r="AQ13" i="1" s="1"/>
  <c r="BK13" i="1" s="1"/>
  <c r="AE12" i="1"/>
  <c r="AQ12" i="1" s="1"/>
  <c r="BK12" i="1" s="1"/>
  <c r="AE11" i="1"/>
  <c r="AQ11" i="1" s="1"/>
  <c r="BK11" i="1" s="1"/>
  <c r="BG16" i="1" l="1"/>
  <c r="BG15" i="1"/>
  <c r="BG14" i="1"/>
  <c r="BG13" i="1"/>
  <c r="BG12" i="1"/>
  <c r="BG11" i="1"/>
  <c r="BG10" i="1"/>
  <c r="BG9" i="1"/>
  <c r="BL19" i="1" l="1"/>
  <c r="BQ16" i="1"/>
  <c r="BQ15" i="1"/>
  <c r="BQ14" i="1"/>
  <c r="BQ13" i="1"/>
  <c r="BQ12" i="1"/>
  <c r="BQ11" i="1"/>
  <c r="BQ10" i="1"/>
  <c r="BQ9" i="1"/>
  <c r="BP16" i="1"/>
  <c r="BP15" i="1"/>
  <c r="BP14" i="1"/>
  <c r="BP13" i="1"/>
  <c r="BP12" i="1"/>
  <c r="AK9" i="1" l="1"/>
  <c r="BJ9" i="1" s="1"/>
  <c r="AE9" i="1" l="1"/>
  <c r="BD16" i="1"/>
  <c r="BD15" i="1"/>
  <c r="BD14" i="1"/>
  <c r="BD13" i="1"/>
  <c r="BD12" i="1"/>
  <c r="BD11" i="1"/>
  <c r="BD10" i="1"/>
  <c r="BD9" i="1"/>
  <c r="BF16" i="1" l="1"/>
  <c r="BF14" i="1"/>
  <c r="BF15" i="1"/>
  <c r="BF12" i="1"/>
  <c r="BF11" i="1"/>
  <c r="BF13" i="1"/>
  <c r="BF10" i="1"/>
  <c r="BF9" i="1"/>
  <c r="BM19" i="1" l="1"/>
  <c r="BK29" i="1" l="1"/>
  <c r="B35" i="1" l="1"/>
  <c r="BL21" i="1" l="1"/>
  <c r="BW17" i="1"/>
  <c r="BU17" i="1"/>
  <c r="BS17" i="1" l="1"/>
  <c r="AW11" i="1" l="1"/>
  <c r="BP11" i="1" s="1"/>
  <c r="AW12" i="1"/>
  <c r="AW14" i="1"/>
  <c r="AW16" i="1"/>
  <c r="AW15" i="1"/>
  <c r="AW10" i="1"/>
  <c r="BP10" i="1" s="1"/>
  <c r="AW13" i="1"/>
  <c r="BN14" i="1" l="1"/>
  <c r="BL14" i="1"/>
  <c r="BL12" i="1"/>
  <c r="BN12" i="1"/>
  <c r="BN16" i="1"/>
  <c r="BL16" i="1"/>
  <c r="BL13" i="1"/>
  <c r="BN13" i="1"/>
  <c r="BN11" i="1"/>
  <c r="BL11" i="1"/>
  <c r="BL10" i="1"/>
  <c r="BN10" i="1"/>
  <c r="BL15" i="1"/>
  <c r="BN15" i="1"/>
  <c r="AQ9" i="1" l="1"/>
  <c r="AW9" i="1" s="1"/>
  <c r="BL9" i="1" s="1"/>
  <c r="L28" i="1" s="1"/>
  <c r="BK9" i="1" l="1"/>
  <c r="BL23" i="1" s="1"/>
  <c r="BL22" i="1" s="1"/>
  <c r="BN9" i="1"/>
  <c r="Q28" i="1" s="1"/>
  <c r="BP9" i="1"/>
  <c r="V28" i="1" s="1"/>
  <c r="R24" i="1" l="1"/>
  <c r="BL24" i="1"/>
  <c r="V29" i="1" s="1"/>
  <c r="V30" i="1" s="1"/>
  <c r="V31" i="1" s="1"/>
  <c r="V32" i="1" s="1"/>
  <c r="V33" i="1" s="1"/>
  <c r="L29" i="1" l="1"/>
  <c r="L30" i="1" s="1"/>
  <c r="L31" i="1" s="1"/>
  <c r="L32" i="1" s="1"/>
  <c r="L33" i="1" s="1"/>
  <c r="Q29" i="1"/>
  <c r="Q30" i="1" s="1"/>
  <c r="Q31" i="1" s="1"/>
  <c r="Q32" i="1" s="1"/>
  <c r="Q33" i="1" s="1"/>
  <c r="R22" i="1" l="1"/>
</calcChain>
</file>

<file path=xl/sharedStrings.xml><?xml version="1.0" encoding="utf-8"?>
<sst xmlns="http://schemas.openxmlformats.org/spreadsheetml/2006/main" count="128" uniqueCount="96">
  <si>
    <t>１．加入期間を選択してください。</t>
    <rPh sb="2" eb="4">
      <t>カニュウ</t>
    </rPh>
    <rPh sb="4" eb="6">
      <t>キカン</t>
    </rPh>
    <rPh sb="7" eb="9">
      <t>センタク</t>
    </rPh>
    <phoneticPr fontId="2"/>
  </si>
  <si>
    <t>40歳～64歳</t>
    <rPh sb="2" eb="3">
      <t>サイ</t>
    </rPh>
    <rPh sb="6" eb="7">
      <t>サイ</t>
    </rPh>
    <phoneticPr fontId="2"/>
  </si>
  <si>
    <t>1カ月</t>
    <rPh sb="2" eb="3">
      <t>ゲツ</t>
    </rPh>
    <phoneticPr fontId="2"/>
  </si>
  <si>
    <t>65歳～74歳</t>
    <rPh sb="2" eb="3">
      <t>サイ</t>
    </rPh>
    <rPh sb="6" eb="7">
      <t>サイ</t>
    </rPh>
    <phoneticPr fontId="2"/>
  </si>
  <si>
    <t>年齢区分</t>
    <rPh sb="0" eb="2">
      <t>ネンレイ</t>
    </rPh>
    <rPh sb="2" eb="4">
      <t>クブン</t>
    </rPh>
    <phoneticPr fontId="2"/>
  </si>
  <si>
    <t>算定基礎額</t>
    <rPh sb="0" eb="2">
      <t>サンテイ</t>
    </rPh>
    <rPh sb="2" eb="4">
      <t>キソ</t>
    </rPh>
    <rPh sb="4" eb="5">
      <t>ガク</t>
    </rPh>
    <phoneticPr fontId="2"/>
  </si>
  <si>
    <t>医療所得割</t>
    <rPh sb="0" eb="2">
      <t>イリョウ</t>
    </rPh>
    <rPh sb="2" eb="4">
      <t>ショトク</t>
    </rPh>
    <rPh sb="4" eb="5">
      <t>ワリ</t>
    </rPh>
    <phoneticPr fontId="2"/>
  </si>
  <si>
    <t>医療均等割</t>
    <rPh sb="0" eb="2">
      <t>イリョウ</t>
    </rPh>
    <rPh sb="2" eb="5">
      <t>キントウワリ</t>
    </rPh>
    <phoneticPr fontId="2"/>
  </si>
  <si>
    <t>支援所得割</t>
    <rPh sb="0" eb="2">
      <t>シエン</t>
    </rPh>
    <rPh sb="2" eb="4">
      <t>ショトク</t>
    </rPh>
    <rPh sb="4" eb="5">
      <t>ワリ</t>
    </rPh>
    <phoneticPr fontId="2"/>
  </si>
  <si>
    <t>支援均等割</t>
    <rPh sb="0" eb="2">
      <t>シエン</t>
    </rPh>
    <rPh sb="2" eb="5">
      <t>キントウワリ</t>
    </rPh>
    <phoneticPr fontId="2"/>
  </si>
  <si>
    <t>介護所得割</t>
    <rPh sb="0" eb="2">
      <t>カイゴ</t>
    </rPh>
    <rPh sb="2" eb="4">
      <t>ショトク</t>
    </rPh>
    <rPh sb="4" eb="5">
      <t>ワリ</t>
    </rPh>
    <phoneticPr fontId="2"/>
  </si>
  <si>
    <t>介護均等割</t>
    <rPh sb="0" eb="2">
      <t>カイゴ</t>
    </rPh>
    <rPh sb="2" eb="5">
      <t>キントウワリ</t>
    </rPh>
    <phoneticPr fontId="2"/>
  </si>
  <si>
    <t>2カ月</t>
    <rPh sb="2" eb="3">
      <t>ゲツ</t>
    </rPh>
    <phoneticPr fontId="2"/>
  </si>
  <si>
    <t>①</t>
    <phoneticPr fontId="2"/>
  </si>
  <si>
    <t>3カ月</t>
    <rPh sb="2" eb="3">
      <t>ゲツ</t>
    </rPh>
    <phoneticPr fontId="2"/>
  </si>
  <si>
    <t>②</t>
    <phoneticPr fontId="2"/>
  </si>
  <si>
    <t>4カ月</t>
    <rPh sb="2" eb="3">
      <t>ゲツ</t>
    </rPh>
    <phoneticPr fontId="2"/>
  </si>
  <si>
    <t>③</t>
    <phoneticPr fontId="2"/>
  </si>
  <si>
    <t>5カ月</t>
    <rPh sb="2" eb="3">
      <t>ゲツ</t>
    </rPh>
    <phoneticPr fontId="2"/>
  </si>
  <si>
    <t>④</t>
    <phoneticPr fontId="2"/>
  </si>
  <si>
    <t>6カ月</t>
    <rPh sb="2" eb="3">
      <t>ゲツ</t>
    </rPh>
    <phoneticPr fontId="2"/>
  </si>
  <si>
    <t>⑤</t>
    <phoneticPr fontId="2"/>
  </si>
  <si>
    <t>7カ月</t>
    <rPh sb="2" eb="3">
      <t>ゲツ</t>
    </rPh>
    <phoneticPr fontId="2"/>
  </si>
  <si>
    <t>⑥</t>
    <phoneticPr fontId="2"/>
  </si>
  <si>
    <t>8カ月</t>
    <rPh sb="2" eb="3">
      <t>ゲツ</t>
    </rPh>
    <phoneticPr fontId="2"/>
  </si>
  <si>
    <t>⑦</t>
    <phoneticPr fontId="2"/>
  </si>
  <si>
    <t>9カ月</t>
    <rPh sb="2" eb="3">
      <t>ゲツ</t>
    </rPh>
    <phoneticPr fontId="2"/>
  </si>
  <si>
    <t>⑧</t>
    <phoneticPr fontId="2"/>
  </si>
  <si>
    <t>10カ月</t>
    <rPh sb="3" eb="4">
      <t>ゲツ</t>
    </rPh>
    <phoneticPr fontId="2"/>
  </si>
  <si>
    <t>11カ月</t>
    <rPh sb="3" eb="4">
      <t>ゲツ</t>
    </rPh>
    <phoneticPr fontId="2"/>
  </si>
  <si>
    <t>12カ月</t>
    <rPh sb="3" eb="4">
      <t>ゲツ</t>
    </rPh>
    <phoneticPr fontId="2"/>
  </si>
  <si>
    <t>円</t>
    <rPh sb="0" eb="1">
      <t>エン</t>
    </rPh>
    <phoneticPr fontId="2"/>
  </si>
  <si>
    <t>区分</t>
    <rPh sb="0" eb="2">
      <t>クブン</t>
    </rPh>
    <phoneticPr fontId="2"/>
  </si>
  <si>
    <t>医療分</t>
    <rPh sb="0" eb="2">
      <t>イリョウ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</si>
  <si>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</si>
  <si>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</si>
  <si>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</si>
  <si>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医療資産割</t>
    <rPh sb="0" eb="2">
      <t>イリョウ</t>
    </rPh>
    <rPh sb="2" eb="4">
      <t>シサン</t>
    </rPh>
    <rPh sb="4" eb="5">
      <t>ワリ</t>
    </rPh>
    <phoneticPr fontId="2"/>
  </si>
  <si>
    <t>医療平等割</t>
    <rPh sb="0" eb="2">
      <t>イリョウ</t>
    </rPh>
    <rPh sb="2" eb="4">
      <t>ビョウドウ</t>
    </rPh>
    <rPh sb="4" eb="5">
      <t>ワリ</t>
    </rPh>
    <phoneticPr fontId="2"/>
  </si>
  <si>
    <t>支援資産割</t>
    <rPh sb="0" eb="2">
      <t>シエン</t>
    </rPh>
    <rPh sb="2" eb="4">
      <t>シサン</t>
    </rPh>
    <rPh sb="4" eb="5">
      <t>ワリ</t>
    </rPh>
    <phoneticPr fontId="2"/>
  </si>
  <si>
    <t>支援平等割</t>
    <rPh sb="0" eb="2">
      <t>シエン</t>
    </rPh>
    <rPh sb="2" eb="4">
      <t>ビョウドウ</t>
    </rPh>
    <rPh sb="4" eb="5">
      <t>ワリ</t>
    </rPh>
    <phoneticPr fontId="2"/>
  </si>
  <si>
    <t>介護資産割</t>
    <rPh sb="0" eb="2">
      <t>カイゴ</t>
    </rPh>
    <rPh sb="2" eb="4">
      <t>シサン</t>
    </rPh>
    <rPh sb="4" eb="5">
      <t>ワリ</t>
    </rPh>
    <phoneticPr fontId="2"/>
  </si>
  <si>
    <t>介護平等割</t>
    <rPh sb="0" eb="2">
      <t>カイゴ</t>
    </rPh>
    <rPh sb="2" eb="4">
      <t>ビョウドウ</t>
    </rPh>
    <rPh sb="4" eb="5">
      <t>ワリ</t>
    </rPh>
    <phoneticPr fontId="2"/>
  </si>
  <si>
    <t>軽減人数</t>
    <rPh sb="0" eb="2">
      <t>ケイゲン</t>
    </rPh>
    <rPh sb="2" eb="4">
      <t>ニンズウ</t>
    </rPh>
    <phoneticPr fontId="2"/>
  </si>
  <si>
    <t>７軽</t>
    <rPh sb="1" eb="2">
      <t>ケイ</t>
    </rPh>
    <phoneticPr fontId="2"/>
  </si>
  <si>
    <t>５軽</t>
    <rPh sb="1" eb="2">
      <t>ケイ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</si>
  <si>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</si>
  <si>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</si>
  <si>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</si>
  <si>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２軽</t>
    <rPh sb="1" eb="2">
      <t>ケイ</t>
    </rPh>
    <phoneticPr fontId="2"/>
  </si>
  <si>
    <t xml:space="preserve"> 適用される軽減率</t>
    <rPh sb="1" eb="3">
      <t>テキヨウ</t>
    </rPh>
    <rPh sb="6" eb="8">
      <t>ケイゲン</t>
    </rPh>
    <rPh sb="8" eb="9">
      <t>リツ</t>
    </rPh>
    <phoneticPr fontId="2"/>
  </si>
  <si>
    <t>医療</t>
    <rPh sb="0" eb="2">
      <t>イリョウ</t>
    </rPh>
    <phoneticPr fontId="2"/>
  </si>
  <si>
    <t>所得割率</t>
    <rPh sb="0" eb="2">
      <t>ショトク</t>
    </rPh>
    <rPh sb="2" eb="3">
      <t>ワリ</t>
    </rPh>
    <rPh sb="3" eb="4">
      <t>リツ</t>
    </rPh>
    <phoneticPr fontId="2"/>
  </si>
  <si>
    <t>支援</t>
    <rPh sb="0" eb="2">
      <t>シエン</t>
    </rPh>
    <phoneticPr fontId="2"/>
  </si>
  <si>
    <t>介護</t>
    <rPh sb="0" eb="2">
      <t>カイゴ</t>
    </rPh>
    <phoneticPr fontId="2"/>
  </si>
  <si>
    <t>均等割額</t>
    <rPh sb="0" eb="3">
      <t>キントウワリ</t>
    </rPh>
    <rPh sb="3" eb="4">
      <t>ガク</t>
    </rPh>
    <phoneticPr fontId="2"/>
  </si>
  <si>
    <t>資産割率</t>
    <rPh sb="0" eb="2">
      <t>シサン</t>
    </rPh>
    <rPh sb="2" eb="3">
      <t>ワリ</t>
    </rPh>
    <rPh sb="3" eb="4">
      <t>リツ</t>
    </rPh>
    <phoneticPr fontId="2"/>
  </si>
  <si>
    <t>課税限度額</t>
    <rPh sb="0" eb="2">
      <t>カゼイ</t>
    </rPh>
    <rPh sb="2" eb="4">
      <t>ゲンド</t>
    </rPh>
    <rPh sb="4" eb="5">
      <t>ガク</t>
    </rPh>
    <phoneticPr fontId="2"/>
  </si>
  <si>
    <t>平等割</t>
    <rPh sb="0" eb="2">
      <t>ビョウドウ</t>
    </rPh>
    <rPh sb="2" eb="3">
      <t>ワリ</t>
    </rPh>
    <phoneticPr fontId="2"/>
  </si>
  <si>
    <t>支援</t>
    <rPh sb="0" eb="2">
      <t>シエン</t>
    </rPh>
    <phoneticPr fontId="2"/>
  </si>
  <si>
    <t>②均等割額</t>
    <rPh sb="1" eb="4">
      <t>キントウワリ</t>
    </rPh>
    <rPh sb="4" eb="5">
      <t>ガク</t>
    </rPh>
    <phoneticPr fontId="2"/>
  </si>
  <si>
    <r>
      <t>③算出合計額</t>
    </r>
    <r>
      <rPr>
        <sz val="10"/>
        <color theme="1"/>
        <rFont val="HG丸ｺﾞｼｯｸM-PRO"/>
        <family val="3"/>
        <charset val="128"/>
      </rPr>
      <t>（①＋②）</t>
    </r>
    <rPh sb="1" eb="3">
      <t>サンシュツ</t>
    </rPh>
    <rPh sb="3" eb="5">
      <t>ゴウケイ</t>
    </rPh>
    <rPh sb="5" eb="6">
      <t>ガク</t>
    </rPh>
    <phoneticPr fontId="2"/>
  </si>
  <si>
    <t>④限度超過額</t>
    <rPh sb="1" eb="3">
      <t>ゲンド</t>
    </rPh>
    <rPh sb="3" eb="5">
      <t>チョウカ</t>
    </rPh>
    <rPh sb="5" eb="6">
      <t>ガク</t>
    </rPh>
    <phoneticPr fontId="2"/>
  </si>
  <si>
    <t>合計所得</t>
    <rPh sb="0" eb="2">
      <t>ゴウケイ</t>
    </rPh>
    <rPh sb="2" eb="4">
      <t>ショトク</t>
    </rPh>
    <phoneticPr fontId="2"/>
  </si>
  <si>
    <t>給与収入</t>
    <rPh sb="0" eb="2">
      <t>キュウヨ</t>
    </rPh>
    <rPh sb="2" eb="4">
      <t>シュウニュウ</t>
    </rPh>
    <phoneticPr fontId="2"/>
  </si>
  <si>
    <t>年金収入</t>
    <rPh sb="0" eb="2">
      <t>ネンキン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</si>
  <si>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</si>
  <si>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その他の所得</t>
    <rPh sb="2" eb="3">
      <t>タ</t>
    </rPh>
    <rPh sb="4" eb="6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</si>
  <si>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</si>
  <si>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２．加入者の年齢区分を選択し、各収入金額・所得金額を入力してください。</t>
    <rPh sb="2" eb="4">
      <t>カニュウ</t>
    </rPh>
    <rPh sb="4" eb="5">
      <t>シャ</t>
    </rPh>
    <rPh sb="6" eb="8">
      <t>ネンレイ</t>
    </rPh>
    <rPh sb="8" eb="10">
      <t>クブン</t>
    </rPh>
    <rPh sb="11" eb="13">
      <t>センタク</t>
    </rPh>
    <rPh sb="15" eb="16">
      <t>カク</t>
    </rPh>
    <rPh sb="16" eb="18">
      <t>シュウニュウ</t>
    </rPh>
    <rPh sb="18" eb="19">
      <t>キン</t>
    </rPh>
    <rPh sb="19" eb="20">
      <t>ガク</t>
    </rPh>
    <rPh sb="21" eb="23">
      <t>ショトク</t>
    </rPh>
    <rPh sb="23" eb="25">
      <t>キンガク</t>
    </rPh>
    <rPh sb="25" eb="26">
      <t>ゼイガク</t>
    </rPh>
    <rPh sb="26" eb="28">
      <t>ニュウリョク</t>
    </rPh>
    <phoneticPr fontId="2"/>
  </si>
  <si>
    <t>※合計所得による判断なし</t>
    <rPh sb="1" eb="3">
      <t>ゴウケイ</t>
    </rPh>
    <rPh sb="3" eb="5">
      <t>ショトク</t>
    </rPh>
    <rPh sb="8" eb="10">
      <t>ハンダン</t>
    </rPh>
    <phoneticPr fontId="2"/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</si>
  <si>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"/>
  </si>
  <si>
    <t>この試算表は、概算額であり、加入状況や軽減適用により賦課額が変わります。</t>
    <rPh sb="14" eb="16">
      <t>カニュウ</t>
    </rPh>
    <rPh sb="16" eb="18">
      <t>ジョウキョウ</t>
    </rPh>
    <rPh sb="19" eb="21">
      <t>ケイゲン</t>
    </rPh>
    <rPh sb="21" eb="23">
      <t>テキヨウ</t>
    </rPh>
    <rPh sb="26" eb="29">
      <t>フカガク</t>
    </rPh>
    <rPh sb="30" eb="31">
      <t>カ</t>
    </rPh>
    <phoneticPr fontId="2"/>
  </si>
  <si>
    <t>非自発</t>
    <rPh sb="0" eb="1">
      <t>ヒ</t>
    </rPh>
    <rPh sb="1" eb="3">
      <t>ジハツ</t>
    </rPh>
    <phoneticPr fontId="2"/>
  </si>
  <si>
    <t>給与</t>
    <rPh sb="0" eb="2">
      <t>キュウヨ</t>
    </rPh>
    <phoneticPr fontId="2"/>
  </si>
  <si>
    <t>年金</t>
    <rPh sb="0" eb="2">
      <t>ネンキン</t>
    </rPh>
    <phoneticPr fontId="2"/>
  </si>
  <si>
    <t>基礎控除</t>
    <rPh sb="0" eb="2">
      <t>キソ</t>
    </rPh>
    <rPh sb="2" eb="4">
      <t>コウジョ</t>
    </rPh>
    <phoneticPr fontId="2"/>
  </si>
  <si>
    <t>擬主</t>
    <rPh sb="0" eb="1">
      <t>ギ</t>
    </rPh>
    <rPh sb="1" eb="2">
      <t>ヌシ</t>
    </rPh>
    <phoneticPr fontId="2"/>
  </si>
  <si>
    <t>所得者</t>
    <rPh sb="0" eb="2">
      <t>ショトク</t>
    </rPh>
    <rPh sb="2" eb="3">
      <t>シャ</t>
    </rPh>
    <phoneticPr fontId="2"/>
  </si>
  <si>
    <t>軽判人数</t>
    <rPh sb="0" eb="1">
      <t>ケイ</t>
    </rPh>
    <rPh sb="1" eb="2">
      <t>ハン</t>
    </rPh>
    <rPh sb="2" eb="4">
      <t>ニンズウ</t>
    </rPh>
    <phoneticPr fontId="2"/>
  </si>
  <si>
    <t>国民健康保険料（税）の試算表(年額）</t>
    <rPh sb="6" eb="7">
      <t>リョウ</t>
    </rPh>
    <rPh sb="8" eb="9">
      <t>ゼイ</t>
    </rPh>
    <rPh sb="11" eb="14">
      <t>シサンヒョウ</t>
    </rPh>
    <phoneticPr fontId="2"/>
  </si>
  <si>
    <t>国民健康保険税内訳</t>
    <rPh sb="0" eb="2">
      <t>コクミン</t>
    </rPh>
    <rPh sb="2" eb="4">
      <t>ケンコウ</t>
    </rPh>
    <rPh sb="4" eb="6">
      <t>ホケン</t>
    </rPh>
    <rPh sb="6" eb="7">
      <t>ゼイ</t>
    </rPh>
    <rPh sb="7" eb="9">
      <t>ウチワケ</t>
    </rPh>
    <phoneticPr fontId="2"/>
  </si>
  <si>
    <r>
      <t>⑤決定保険税額</t>
    </r>
    <r>
      <rPr>
        <sz val="12"/>
        <color theme="1"/>
        <rFont val="HG丸ｺﾞｼｯｸM-PRO"/>
        <family val="3"/>
        <charset val="128"/>
      </rPr>
      <t>（③－④）</t>
    </r>
    <rPh sb="1" eb="3">
      <t>ケッテイ</t>
    </rPh>
    <rPh sb="3" eb="5">
      <t>ホケン</t>
    </rPh>
    <rPh sb="5" eb="7">
      <t>ゼイガク</t>
    </rPh>
    <rPh sb="6" eb="7">
      <t>ガク</t>
    </rPh>
    <phoneticPr fontId="2"/>
  </si>
  <si>
    <r>
      <t>⑥月割保険税</t>
    </r>
    <r>
      <rPr>
        <sz val="12"/>
        <color theme="1"/>
        <rFont val="HG丸ｺﾞｼｯｸM-PRO"/>
        <family val="3"/>
        <charset val="128"/>
      </rPr>
      <t>（⑤×月数÷12）</t>
    </r>
    <rPh sb="1" eb="3">
      <t>ツキワリ</t>
    </rPh>
    <rPh sb="3" eb="5">
      <t>ホケン</t>
    </rPh>
    <rPh sb="5" eb="6">
      <t>ゼイ</t>
    </rPh>
    <rPh sb="9" eb="11">
      <t>ツキスウ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</si>
  <si>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2"/>
  </si>
  <si>
    <t>給与</t>
    <rPh sb="0" eb="2">
      <t>キュウヨ</t>
    </rPh>
    <phoneticPr fontId="2"/>
  </si>
  <si>
    <t>給与30%</t>
    <rPh sb="0" eb="2">
      <t>キュウヨ</t>
    </rPh>
    <phoneticPr fontId="2"/>
  </si>
  <si>
    <t>※非自発は30%表示</t>
    <rPh sb="1" eb="2">
      <t>ヒ</t>
    </rPh>
    <rPh sb="2" eb="4">
      <t>ジハツ</t>
    </rPh>
    <rPh sb="8" eb="10">
      <t>ヒョウジ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</si>
  <si>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</si>
  <si>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軽判所得</t>
    <rPh sb="0" eb="1">
      <t>ケイ</t>
    </rPh>
    <rPh sb="1" eb="2">
      <t>ハン</t>
    </rPh>
    <rPh sb="2" eb="4">
      <t>ショトク</t>
    </rPh>
    <phoneticPr fontId="2"/>
  </si>
  <si>
    <t>軽減</t>
    <rPh sb="0" eb="2">
      <t>ケイゲン</t>
    </rPh>
    <phoneticPr fontId="2"/>
  </si>
  <si>
    <t>基準額</t>
    <rPh sb="0" eb="2">
      <t>キジュン</t>
    </rPh>
    <rPh sb="2" eb="3">
      <t>ガク</t>
    </rPh>
    <phoneticPr fontId="2"/>
  </si>
  <si>
    <t>0歳～6歳</t>
    <rPh sb="1" eb="2">
      <t>サイ</t>
    </rPh>
    <rPh sb="4" eb="5">
      <t>サイ</t>
    </rPh>
    <phoneticPr fontId="2"/>
  </si>
  <si>
    <t>7歳～39歳</t>
    <rPh sb="1" eb="2">
      <t>サイ</t>
    </rPh>
    <rPh sb="5" eb="6">
      <t>サイ</t>
    </rPh>
    <phoneticPr fontId="2"/>
  </si>
  <si>
    <t>年度</t>
    <rPh sb="0" eb="2">
      <t>ネンド</t>
    </rPh>
    <phoneticPr fontId="2"/>
  </si>
  <si>
    <t>令和6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</si>
</sst>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rgb="FFDDEBF7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u/>
      <sz val="10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ck">
        <color rgb="FF00B05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5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9" xfId="0" applyFont="1" applyBorder="1">
      <alignment vertical="center"/>
    </xf>
    <xf numFmtId="0" fontId="7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5" borderId="0" xfId="0" applyNumberFormat="1" applyFont="1" applyFill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5" borderId="5" xfId="0" applyFont="1" applyFill="1" applyBorder="1" applyProtection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Protection="1">
      <alignment vertical="center"/>
    </xf>
    <xf numFmtId="0" fontId="4" fillId="5" borderId="0" xfId="0" applyFont="1" applyFill="1" applyProtection="1">
      <alignment vertical="center"/>
    </xf>
    <xf numFmtId="176" fontId="9" fillId="5" borderId="0" xfId="0" applyNumberFormat="1" applyFont="1" applyFill="1" applyProtection="1">
      <alignment vertical="center"/>
    </xf>
    <xf numFmtId="0" fontId="1" fillId="0" borderId="18" xfId="0" applyFont="1" applyFill="1" applyBorder="1" applyAlignment="1" applyProtection="1">
      <alignment vertical="center"/>
    </xf>
    <xf numFmtId="0" fontId="8" fillId="0" borderId="0" xfId="0" applyFont="1">
      <alignment vertical="center"/>
    </xf>
    <xf numFmtId="0" fontId="5" fillId="0" borderId="19" xfId="0" applyFont="1" applyBorder="1">
      <alignment vertical="center"/>
    </xf>
    <xf numFmtId="0" fontId="12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14" fillId="6" borderId="0" xfId="0" applyFont="1" applyFill="1">
      <alignment vertical="center"/>
    </xf>
    <xf numFmtId="0" fontId="9" fillId="0" borderId="0" xfId="0" applyFont="1">
      <alignment vertical="center"/>
    </xf>
    <xf numFmtId="0" fontId="15" fillId="5" borderId="0" xfId="0" applyFont="1" applyFill="1" applyProtection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176" fontId="1" fillId="5" borderId="1" xfId="0" applyNumberFormat="1" applyFont="1" applyFill="1" applyBorder="1" applyAlignment="1" applyProtection="1">
      <alignment horizontal="right" vertical="center"/>
    </xf>
    <xf numFmtId="176" fontId="1" fillId="5" borderId="13" xfId="0" applyNumberFormat="1" applyFont="1" applyFill="1" applyBorder="1" applyAlignment="1" applyProtection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 applyProtection="1">
      <alignment horizontal="right" vertical="center"/>
    </xf>
    <xf numFmtId="176" fontId="1" fillId="6" borderId="13" xfId="0" applyNumberFormat="1" applyFont="1" applyFill="1" applyBorder="1" applyAlignment="1" applyProtection="1">
      <alignment horizontal="right" vertical="center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176" fontId="8" fillId="5" borderId="5" xfId="0" applyNumberFormat="1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176" fontId="1" fillId="2" borderId="13" xfId="0" applyNumberFormat="1" applyFont="1" applyFill="1" applyBorder="1" applyAlignment="1" applyProtection="1">
      <alignment horizontal="right" vertical="center"/>
      <protection locked="0"/>
    </xf>
    <xf numFmtId="176" fontId="1" fillId="2" borderId="20" xfId="0" applyNumberFormat="1" applyFont="1" applyFill="1" applyBorder="1" applyAlignment="1" applyProtection="1">
      <alignment horizontal="right" vertical="center"/>
      <protection locked="0"/>
    </xf>
    <xf numFmtId="176" fontId="1" fillId="2" borderId="14" xfId="0" applyNumberFormat="1" applyFont="1" applyFill="1" applyBorder="1" applyAlignment="1" applyProtection="1">
      <alignment horizontal="right" vertical="center"/>
      <protection locked="0"/>
    </xf>
    <xf numFmtId="0" fontId="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176" fontId="1" fillId="5" borderId="2" xfId="0" applyNumberFormat="1" applyFont="1" applyFill="1" applyBorder="1" applyAlignment="1" applyProtection="1">
      <alignment horizontal="center" vertical="center"/>
    </xf>
    <xf numFmtId="176" fontId="1" fillId="5" borderId="3" xfId="0" applyNumberFormat="1" applyFont="1" applyFill="1" applyBorder="1" applyAlignment="1" applyProtection="1">
      <alignment horizontal="center" vertical="center"/>
    </xf>
    <xf numFmtId="176" fontId="1" fillId="5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176" fontId="8" fillId="5" borderId="6" xfId="0" applyNumberFormat="1" applyFont="1" applyFill="1" applyBorder="1" applyAlignment="1" applyProtection="1">
      <alignment vertical="center"/>
    </xf>
    <xf numFmtId="176" fontId="8" fillId="5" borderId="7" xfId="0" applyNumberFormat="1" applyFont="1" applyFill="1" applyBorder="1" applyAlignment="1" applyProtection="1">
      <alignment vertical="center"/>
    </xf>
    <xf numFmtId="176" fontId="8" fillId="5" borderId="8" xfId="0" applyNumberFormat="1" applyFont="1" applyFill="1" applyBorder="1" applyAlignment="1" applyProtection="1">
      <alignment vertical="center"/>
    </xf>
    <xf numFmtId="0" fontId="0" fillId="4" borderId="5" xfId="0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37"/>
  <sheetViews>
    <sheetView tabSelected="1" topLeftCell="A2" zoomScaleNormal="100" zoomScaleSheetLayoutView="100" workbookViewId="0">
      <selection activeCell="I13" sqref="I13:N13"/>
    </sheetView>
  </sheetViews>
  <sheetFormatPr defaultColWidth="3.25" defaultRowHeight="18.95" customHeight="1" x14ac:dyDescent="0.15"/>
  <cols>
    <col min="1" max="1" width="4" style="1" customWidth="1"/>
    <col min="2" max="19" width="3.25" style="1"/>
    <col min="20" max="20" width="3.25" style="1" customWidth="1"/>
    <col min="21" max="33" width="3.25" style="1"/>
    <col min="34" max="54" width="3.25" style="2" customWidth="1"/>
    <col min="55" max="59" width="3.25" style="2" hidden="1" customWidth="1"/>
    <col min="60" max="61" width="9.25" style="2" hidden="1" customWidth="1"/>
    <col min="62" max="62" width="8.625" style="1" hidden="1" customWidth="1"/>
    <col min="63" max="63" width="6.625" style="1" hidden="1" customWidth="1"/>
    <col min="64" max="75" width="6.625" style="4" hidden="1" customWidth="1"/>
    <col min="76" max="76" width="14.5" style="1" hidden="1" customWidth="1"/>
    <col min="77" max="77" width="4.375" style="1" hidden="1" customWidth="1"/>
    <col min="78" max="78" width="3.25" style="1" hidden="1" customWidth="1"/>
    <col min="79" max="81" width="8.25" style="1" hidden="1" customWidth="1"/>
    <col min="82" max="84" width="3.25" style="1" customWidth="1"/>
    <col min="85" max="16384" width="3.25" style="1"/>
  </cols>
  <sheetData>
    <row r="1" spans="1:82" ht="38.25" hidden="1" customHeight="1" x14ac:dyDescent="0.15"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X1" s="13"/>
    </row>
    <row r="2" spans="1:82" ht="18.95" customHeight="1" x14ac:dyDescent="0.15">
      <c r="A2" s="1" t="s">
        <v>80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X2" s="35" t="s">
        <v>92</v>
      </c>
    </row>
    <row r="3" spans="1:82" ht="18.95" customHeight="1" x14ac:dyDescent="0.15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X3" s="35" t="s">
        <v>93</v>
      </c>
    </row>
    <row r="4" spans="1:82" ht="18.95" customHeight="1" x14ac:dyDescent="0.15">
      <c r="A4" s="1" t="s">
        <v>0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X4" s="35" t="s">
        <v>1</v>
      </c>
    </row>
    <row r="5" spans="1:82" ht="18.95" customHeight="1" x14ac:dyDescent="0.15">
      <c r="B5" s="73"/>
      <c r="C5" s="74"/>
      <c r="D5" s="74"/>
      <c r="E5" s="74"/>
      <c r="F5" s="74"/>
      <c r="G5" s="74"/>
      <c r="H5" s="75"/>
      <c r="I5" s="26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X5" s="36" t="s">
        <v>3</v>
      </c>
    </row>
    <row r="6" spans="1:82" ht="18.95" customHeight="1" x14ac:dyDescent="0.15">
      <c r="B6" s="5"/>
      <c r="C6" s="5"/>
      <c r="D6" s="5"/>
      <c r="E6" s="5"/>
      <c r="F6" s="6"/>
      <c r="G6" s="6"/>
      <c r="H6" s="6"/>
      <c r="I6" s="6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X6" s="37"/>
    </row>
    <row r="7" spans="1:82" ht="18.95" customHeight="1" x14ac:dyDescent="0.15">
      <c r="A7" s="1" t="s">
        <v>69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X7" s="35" t="s">
        <v>2</v>
      </c>
      <c r="CA7" s="9" t="s">
        <v>74</v>
      </c>
    </row>
    <row r="8" spans="1:82" ht="18.95" customHeight="1" x14ac:dyDescent="0.15">
      <c r="A8" s="7"/>
      <c r="B8" s="44" t="s">
        <v>4</v>
      </c>
      <c r="C8" s="44"/>
      <c r="D8" s="44"/>
      <c r="E8" s="44"/>
      <c r="F8" s="44"/>
      <c r="G8" s="44"/>
      <c r="H8" s="44"/>
      <c r="I8" s="44" t="s">
        <v>64</v>
      </c>
      <c r="J8" s="44"/>
      <c r="K8" s="44"/>
      <c r="L8" s="44"/>
      <c r="M8" s="44"/>
      <c r="N8" s="44"/>
      <c r="O8" s="44" t="s">
        <v>65</v>
      </c>
      <c r="P8" s="44"/>
      <c r="Q8" s="44"/>
      <c r="R8" s="44"/>
      <c r="S8" s="44"/>
      <c r="T8" s="45"/>
      <c r="U8" s="44" t="s">
        <v>67</v>
      </c>
      <c r="V8" s="44"/>
      <c r="W8" s="44"/>
      <c r="X8" s="44"/>
      <c r="Y8" s="44"/>
      <c r="Z8" s="45"/>
      <c r="AA8" s="40" t="s">
        <v>73</v>
      </c>
      <c r="AB8" s="41"/>
      <c r="AC8" s="40" t="s">
        <v>77</v>
      </c>
      <c r="AD8" s="41"/>
      <c r="AE8" s="44" t="s">
        <v>66</v>
      </c>
      <c r="AF8" s="44"/>
      <c r="AG8" s="44"/>
      <c r="AH8" s="44"/>
      <c r="AI8" s="44"/>
      <c r="AJ8" s="45"/>
      <c r="AK8" s="44" t="s">
        <v>68</v>
      </c>
      <c r="AL8" s="44"/>
      <c r="AM8" s="44"/>
      <c r="AN8" s="44"/>
      <c r="AO8" s="44"/>
      <c r="AP8" s="45"/>
      <c r="AQ8" s="44" t="s">
        <v>63</v>
      </c>
      <c r="AR8" s="44"/>
      <c r="AS8" s="44"/>
      <c r="AT8" s="44"/>
      <c r="AU8" s="44"/>
      <c r="AV8" s="45"/>
      <c r="AW8" s="44" t="s">
        <v>5</v>
      </c>
      <c r="AX8" s="44"/>
      <c r="AY8" s="44"/>
      <c r="AZ8" s="44"/>
      <c r="BA8" s="44"/>
      <c r="BB8" s="45"/>
      <c r="BC8" s="3"/>
      <c r="BD8" s="31" t="s">
        <v>74</v>
      </c>
      <c r="BE8" s="31" t="s">
        <v>75</v>
      </c>
      <c r="BF8" s="31" t="s">
        <v>78</v>
      </c>
      <c r="BG8" s="31" t="s">
        <v>79</v>
      </c>
      <c r="BH8" s="31" t="s">
        <v>85</v>
      </c>
      <c r="BI8" s="31" t="s">
        <v>86</v>
      </c>
      <c r="BJ8" s="32" t="s">
        <v>84</v>
      </c>
      <c r="BK8" s="32" t="s">
        <v>88</v>
      </c>
      <c r="BL8" s="11" t="s">
        <v>6</v>
      </c>
      <c r="BM8" s="11" t="s">
        <v>7</v>
      </c>
      <c r="BN8" s="11" t="s">
        <v>8</v>
      </c>
      <c r="BO8" s="11" t="s">
        <v>9</v>
      </c>
      <c r="BP8" s="11" t="s">
        <v>10</v>
      </c>
      <c r="BQ8" s="11" t="s">
        <v>11</v>
      </c>
      <c r="BR8" s="11" t="s">
        <v>37</v>
      </c>
      <c r="BS8" s="11" t="s">
        <v>38</v>
      </c>
      <c r="BT8" s="11" t="s">
        <v>39</v>
      </c>
      <c r="BU8" s="11" t="s">
        <v>40</v>
      </c>
      <c r="BV8" s="11" t="s">
        <v>41</v>
      </c>
      <c r="BW8" s="11" t="s">
        <v>42</v>
      </c>
      <c r="BX8" s="35" t="s">
        <v>12</v>
      </c>
      <c r="CA8" s="28">
        <v>0</v>
      </c>
      <c r="CB8" s="28"/>
      <c r="CC8" s="28">
        <v>0</v>
      </c>
      <c r="CD8" s="4"/>
    </row>
    <row r="9" spans="1:82" ht="18.95" customHeight="1" x14ac:dyDescent="0.15">
      <c r="A9" s="8" t="s">
        <v>13</v>
      </c>
      <c r="B9" s="76"/>
      <c r="C9" s="76"/>
      <c r="D9" s="76"/>
      <c r="E9" s="76"/>
      <c r="F9" s="76"/>
      <c r="G9" s="76"/>
      <c r="H9" s="76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2"/>
      <c r="AB9" s="43"/>
      <c r="AC9" s="42"/>
      <c r="AD9" s="43"/>
      <c r="AE9" s="38">
        <f>IF(BI9-BJ9&gt;0,BI9-BJ9,0)</f>
        <v>0</v>
      </c>
      <c r="AF9" s="38"/>
      <c r="AG9" s="38"/>
      <c r="AH9" s="38"/>
      <c r="AI9" s="38"/>
      <c r="AJ9" s="39"/>
      <c r="AK9" s="38">
        <f t="shared" ref="AK9" si="0">IF(B9=AGE_0,0,IF(B9=AGE_3,IF(O9&gt;=NS_65_4,O9-NK_65_4,IF(O9&gt;=NS_65_3,O9*NR_65_3-NK_65_3,IF(O9&gt;=NS_65_2,O9*NR_65_2-NK_65_2,IF(O9&gt;=NS_65_1,O9*NR_65_1-NK_65_1,IF(O9&gt;=NK_65_0,O9-NK_65_0,0))))),IF(O9&gt;=NS_64_4,O9-NK_64_4,IF(O9&gt;=NS_64_3,O9*NR_64_3-NK_64_3,IF(O9&gt;=NS_64_2,O9*NR_64_2-NK_64_2,IF(O9&gt;=NS_64_1,O9*NR_64_1-NK_64_1,IF(O9&gt;=NK_64_0,O9-NK_64_0,0)))))))</f>
        <v>0</v>
      </c>
      <c r="AL9" s="38"/>
      <c r="AM9" s="38"/>
      <c r="AN9" s="38"/>
      <c r="AO9" s="38"/>
      <c r="AP9" s="39"/>
      <c r="AQ9" s="38">
        <f>IF(U9+AE9+AK9&lt;0,0,U9+AE9+AK9)</f>
        <v>0</v>
      </c>
      <c r="AR9" s="38"/>
      <c r="AS9" s="38"/>
      <c r="AT9" s="38"/>
      <c r="AU9" s="38"/>
      <c r="AV9" s="39"/>
      <c r="AW9" s="46">
        <f t="shared" ref="AW9:AW16" si="1">IF(AQ9&gt;=KISO_3,AQ9,IF(AQ9&gt;=KISO_2,AQ9-KS_KJ_2,IF(AQ9&gt;=KISO_1,AQ9-KS_KJ_1,IF(AQ9&gt;KISO_0,IF(AQ9-KS_KJ_0&lt;0,0,AQ9-KS_KJ_0),0))))</f>
        <v>0</v>
      </c>
      <c r="AX9" s="46"/>
      <c r="AY9" s="46"/>
      <c r="AZ9" s="46"/>
      <c r="BA9" s="46"/>
      <c r="BB9" s="47"/>
      <c r="BC9" s="3"/>
      <c r="BD9" s="29">
        <f>IF(I9&gt;550000,1,0)</f>
        <v>0</v>
      </c>
      <c r="BE9" s="29">
        <f t="shared" ref="BE9:BE16" si="2">IF(B9=AGE_3,IF(O9&gt;1250000,1,0),IF(O9&gt;600000,1,0))</f>
        <v>0</v>
      </c>
      <c r="BF9" s="29">
        <f>IF(BD9+BE9&gt;0,1,0)</f>
        <v>0</v>
      </c>
      <c r="BG9" s="29">
        <f t="shared" ref="BG9:BG16" si="3">IF(AC9&lt;&gt;"●",IF(B9&lt;&gt;AGE_0,1,0),0)</f>
        <v>0</v>
      </c>
      <c r="BH9" s="30">
        <f t="shared" ref="BH9:BH16" si="4">IF(I9&gt;=KS_10,I9-KJ_10,IF(I9&gt;=KS_9,I9*KR_9-KJ_9, IF(I9&gt;=KS_8,TRUNC(I9/4,-3)*KR_8-KJ_8, IF(I9&gt;=KS_7,TRUNC(I9/4,-3)*KR_7-KJ_7, IF(I9&gt;=KS_6,TRUNC(I9/4,-3)*KR_6+KJ_6,IF(I9&gt;=KS_5,KJ_5,IF(I9&gt;=KS_4,KJ_4,IF(I9&gt;=KS_3,KJ_3,IF(I9&gt;=KS_2,KJ_2,IF(I9&gt;=KS_1,I9-KJ_1,IF(I9&gt;=KS_0,0,0)))))))))))</f>
        <v>0</v>
      </c>
      <c r="BI9" s="30">
        <f>IF(AA9="●",BH9*0.3,BH9)</f>
        <v>0</v>
      </c>
      <c r="BJ9" s="30">
        <f>IF(BI9&gt;0,IF(AK9&gt;0,IF(IF(BI9&gt;100000,100000,BI9)+IF(AK9&gt;100000,100000,AK9)&gt;100000,IF(BI9&gt;100000,100000,BI9)+IF(AK9&gt;100000,100000,AK9)-100000,0),0),0)</f>
        <v>0</v>
      </c>
      <c r="BK9" s="30">
        <f t="shared" ref="BK9:BK16" si="5">IF(B9=AGE_3,IF(AK9&gt;=150000,AQ9-150000,AQ9-AK9),AQ9)</f>
        <v>0</v>
      </c>
      <c r="BL9" s="11" t="str">
        <f t="shared" ref="BL9:BL16" si="6">IF(B9=AGE_0,"",IF(AC9="",TRUNC(AW9*IR_SYT),0))</f>
        <v/>
      </c>
      <c r="BM9" s="11" t="str">
        <f t="shared" ref="BM9:BM16" si="7">IF(B9=AGE_0,"",IF(B9=AGE_4,IR_KIN/2,IF(AC9="",IR_KIN,0)))</f>
        <v/>
      </c>
      <c r="BN9" s="11" t="str">
        <f t="shared" ref="BN9:BN16" si="8">IF(B9=AGE_0,"",IF(AC9="",TRUNC(AW9*SI_SYT),0))</f>
        <v/>
      </c>
      <c r="BO9" s="11" t="str">
        <f t="shared" ref="BO9:BO16" si="9">IF(B9=AGE_0,"",IF(B9=AGE_4,SI_KIN/2,IF(AC9="",SI_KIN,0)))</f>
        <v/>
      </c>
      <c r="BP9" s="11" t="str">
        <f t="shared" ref="BP9:BP16" si="10">IF(B9=AGE_2,IF(AC9="",TRUNC(AW9*KG_SYT),0),"")</f>
        <v/>
      </c>
      <c r="BQ9" s="11" t="str">
        <f t="shared" ref="BQ9:BQ16" si="11">IF(B9=AGE_2,IF(AC9="",KG_KIN,0),"")</f>
        <v/>
      </c>
      <c r="BR9" s="11" t="str">
        <f t="shared" ref="BR9:BR16" si="12">IF(B9=AGE_0,"",IF(AC9="",TRUNC(BC9*IR_SAN),0))</f>
        <v/>
      </c>
      <c r="BS9" s="11"/>
      <c r="BT9" s="11" t="str">
        <f t="shared" ref="BT9:BT16" si="13">IF(B9=AGE_0,"",IF(AC9="",TRUNC(BC9*SI_SAN),0))</f>
        <v/>
      </c>
      <c r="BU9" s="11"/>
      <c r="BV9" s="11" t="str">
        <f t="shared" ref="BV9:BV16" si="14">IF(B9=AGE_2,IF(AC9="",TRUNC(BC9*KG_SAN),0),"")</f>
        <v/>
      </c>
      <c r="BW9" s="11"/>
      <c r="BX9" s="35" t="s">
        <v>14</v>
      </c>
      <c r="CA9" s="28">
        <v>551000</v>
      </c>
      <c r="CB9" s="28"/>
      <c r="CC9" s="28">
        <v>550000</v>
      </c>
      <c r="CD9" s="4"/>
    </row>
    <row r="10" spans="1:82" ht="18.95" customHeight="1" x14ac:dyDescent="0.15">
      <c r="A10" s="8" t="s">
        <v>15</v>
      </c>
      <c r="B10" s="52"/>
      <c r="C10" s="53"/>
      <c r="D10" s="53"/>
      <c r="E10" s="53"/>
      <c r="F10" s="53"/>
      <c r="G10" s="53"/>
      <c r="H10" s="54"/>
      <c r="I10" s="55"/>
      <c r="J10" s="56"/>
      <c r="K10" s="56"/>
      <c r="L10" s="56"/>
      <c r="M10" s="56"/>
      <c r="N10" s="57"/>
      <c r="O10" s="55"/>
      <c r="P10" s="56"/>
      <c r="Q10" s="56"/>
      <c r="R10" s="56"/>
      <c r="S10" s="56"/>
      <c r="T10" s="57"/>
      <c r="U10" s="48"/>
      <c r="V10" s="48"/>
      <c r="W10" s="48"/>
      <c r="X10" s="48"/>
      <c r="Y10" s="48"/>
      <c r="Z10" s="48"/>
      <c r="AA10" s="42"/>
      <c r="AB10" s="43"/>
      <c r="AC10" s="42"/>
      <c r="AD10" s="43"/>
      <c r="AE10" s="38">
        <f t="shared" ref="AE10:AE16" si="15">IF(BI10-BJ10&gt;0,BI10-BJ10,0)</f>
        <v>0</v>
      </c>
      <c r="AF10" s="38"/>
      <c r="AG10" s="38"/>
      <c r="AH10" s="38"/>
      <c r="AI10" s="38"/>
      <c r="AJ10" s="39"/>
      <c r="AK10" s="38">
        <f t="shared" ref="AK10:AK16" si="16">IF(B10=AGE_0,0,IF(B10=AGE_3,IF(O10&gt;=NS_65_4,O10-NK_65_4,IF(O10&gt;=NS_65_3,O10*NR_65_3-NK_65_3,IF(O10&gt;=NS_65_2,O10*NR_65_2-NK_65_2,IF(O10&gt;=NS_65_1,O10*NR_65_1-NK_65_1,IF(O10&gt;=NK_65_0,O10-NK_65_0,0))))),IF(O10&gt;=NS_64_4,O10-NK_64_4,IF(O10&gt;=NS_64_3,O10*NR_64_3-NK_64_3,IF(O10&gt;=NS_64_2,O10*NR_64_2-NK_64_2,IF(O10&gt;=NS_64_1,O10*NR_64_1-NK_64_1,IF(O10&gt;=NK_64_0,O10-NK_64_0,0)))))))</f>
        <v>0</v>
      </c>
      <c r="AL10" s="38"/>
      <c r="AM10" s="38"/>
      <c r="AN10" s="38"/>
      <c r="AO10" s="38"/>
      <c r="AP10" s="39"/>
      <c r="AQ10" s="38">
        <f t="shared" ref="AQ10:AQ16" si="17">IF(U10+AE10+AK10&lt;0,0,U10+AE10+AK10)</f>
        <v>0</v>
      </c>
      <c r="AR10" s="38"/>
      <c r="AS10" s="38"/>
      <c r="AT10" s="38"/>
      <c r="AU10" s="38"/>
      <c r="AV10" s="39"/>
      <c r="AW10" s="38">
        <f t="shared" si="1"/>
        <v>0</v>
      </c>
      <c r="AX10" s="38"/>
      <c r="AY10" s="38"/>
      <c r="AZ10" s="38"/>
      <c r="BA10" s="38"/>
      <c r="BB10" s="39"/>
      <c r="BC10" s="3"/>
      <c r="BD10" s="29">
        <f t="shared" ref="BD10:BD16" si="18">IF(I10&gt;550000,1,0)</f>
        <v>0</v>
      </c>
      <c r="BE10" s="29">
        <f t="shared" si="2"/>
        <v>0</v>
      </c>
      <c r="BF10" s="29">
        <f t="shared" ref="BF10:BF16" si="19">IF(BD10+BE10&gt;0,1,0)</f>
        <v>0</v>
      </c>
      <c r="BG10" s="29">
        <f t="shared" si="3"/>
        <v>0</v>
      </c>
      <c r="BH10" s="30">
        <f t="shared" si="4"/>
        <v>0</v>
      </c>
      <c r="BI10" s="30">
        <f t="shared" ref="BI10:BI16" si="20">IF(AA10="●",BH10*0.3,BH10)</f>
        <v>0</v>
      </c>
      <c r="BJ10" s="30">
        <f t="shared" ref="BJ10:BJ16" si="21">IF(BI10&gt;0,IF(AK10&gt;0,IF(IF(BI10&gt;100000,100000,BI10)+IF(AK10&gt;100000,100000,AK10)&gt;100000,IF(BI10&gt;100000,100000,BI10)+IF(AK10&gt;100000,100000,AK10)-100000,0),0),0)</f>
        <v>0</v>
      </c>
      <c r="BK10" s="30">
        <f t="shared" si="5"/>
        <v>0</v>
      </c>
      <c r="BL10" s="11" t="str">
        <f t="shared" si="6"/>
        <v/>
      </c>
      <c r="BM10" s="11" t="str">
        <f t="shared" si="7"/>
        <v/>
      </c>
      <c r="BN10" s="11" t="str">
        <f t="shared" si="8"/>
        <v/>
      </c>
      <c r="BO10" s="11" t="str">
        <f t="shared" si="9"/>
        <v/>
      </c>
      <c r="BP10" s="11" t="str">
        <f t="shared" si="10"/>
        <v/>
      </c>
      <c r="BQ10" s="11" t="str">
        <f t="shared" si="11"/>
        <v/>
      </c>
      <c r="BR10" s="11" t="str">
        <f t="shared" si="12"/>
        <v/>
      </c>
      <c r="BS10" s="11"/>
      <c r="BT10" s="11" t="str">
        <f t="shared" si="13"/>
        <v/>
      </c>
      <c r="BU10" s="11"/>
      <c r="BV10" s="11" t="str">
        <f t="shared" si="14"/>
        <v/>
      </c>
      <c r="BW10" s="11"/>
      <c r="BX10" s="35" t="s">
        <v>16</v>
      </c>
      <c r="CA10" s="28">
        <v>1619000</v>
      </c>
      <c r="CB10" s="28"/>
      <c r="CC10" s="28">
        <v>1069000</v>
      </c>
      <c r="CD10" s="4"/>
    </row>
    <row r="11" spans="1:82" ht="18.95" customHeight="1" x14ac:dyDescent="0.15">
      <c r="A11" s="8" t="s">
        <v>17</v>
      </c>
      <c r="B11" s="52"/>
      <c r="C11" s="53"/>
      <c r="D11" s="53"/>
      <c r="E11" s="53"/>
      <c r="F11" s="53"/>
      <c r="G11" s="53"/>
      <c r="H11" s="54"/>
      <c r="I11" s="55"/>
      <c r="J11" s="56"/>
      <c r="K11" s="56"/>
      <c r="L11" s="56"/>
      <c r="M11" s="56"/>
      <c r="N11" s="57"/>
      <c r="O11" s="55"/>
      <c r="P11" s="56"/>
      <c r="Q11" s="56"/>
      <c r="R11" s="56"/>
      <c r="S11" s="56"/>
      <c r="T11" s="57"/>
      <c r="U11" s="48"/>
      <c r="V11" s="48"/>
      <c r="W11" s="48"/>
      <c r="X11" s="48"/>
      <c r="Y11" s="48"/>
      <c r="Z11" s="48"/>
      <c r="AA11" s="42"/>
      <c r="AB11" s="43"/>
      <c r="AC11" s="42"/>
      <c r="AD11" s="43"/>
      <c r="AE11" s="38">
        <f t="shared" si="15"/>
        <v>0</v>
      </c>
      <c r="AF11" s="38"/>
      <c r="AG11" s="38"/>
      <c r="AH11" s="38"/>
      <c r="AI11" s="38"/>
      <c r="AJ11" s="39"/>
      <c r="AK11" s="38">
        <f t="shared" si="16"/>
        <v>0</v>
      </c>
      <c r="AL11" s="38"/>
      <c r="AM11" s="38"/>
      <c r="AN11" s="38"/>
      <c r="AO11" s="38"/>
      <c r="AP11" s="39"/>
      <c r="AQ11" s="38">
        <f t="shared" si="17"/>
        <v>0</v>
      </c>
      <c r="AR11" s="38"/>
      <c r="AS11" s="38"/>
      <c r="AT11" s="38"/>
      <c r="AU11" s="38"/>
      <c r="AV11" s="39"/>
      <c r="AW11" s="38">
        <f t="shared" si="1"/>
        <v>0</v>
      </c>
      <c r="AX11" s="38"/>
      <c r="AY11" s="38"/>
      <c r="AZ11" s="38"/>
      <c r="BA11" s="38"/>
      <c r="BB11" s="39"/>
      <c r="BC11" s="3"/>
      <c r="BD11" s="29">
        <f t="shared" si="18"/>
        <v>0</v>
      </c>
      <c r="BE11" s="29">
        <f t="shared" si="2"/>
        <v>0</v>
      </c>
      <c r="BF11" s="29">
        <f t="shared" si="19"/>
        <v>0</v>
      </c>
      <c r="BG11" s="29">
        <f t="shared" si="3"/>
        <v>0</v>
      </c>
      <c r="BH11" s="30">
        <f t="shared" si="4"/>
        <v>0</v>
      </c>
      <c r="BI11" s="30">
        <f t="shared" si="20"/>
        <v>0</v>
      </c>
      <c r="BJ11" s="30">
        <f t="shared" si="21"/>
        <v>0</v>
      </c>
      <c r="BK11" s="30">
        <f t="shared" si="5"/>
        <v>0</v>
      </c>
      <c r="BL11" s="11" t="str">
        <f t="shared" si="6"/>
        <v/>
      </c>
      <c r="BM11" s="11" t="str">
        <f t="shared" si="7"/>
        <v/>
      </c>
      <c r="BN11" s="11" t="str">
        <f t="shared" si="8"/>
        <v/>
      </c>
      <c r="BO11" s="11" t="str">
        <f t="shared" si="9"/>
        <v/>
      </c>
      <c r="BP11" s="11" t="str">
        <f t="shared" si="10"/>
        <v/>
      </c>
      <c r="BQ11" s="11" t="str">
        <f t="shared" si="11"/>
        <v/>
      </c>
      <c r="BR11" s="11" t="str">
        <f t="shared" si="12"/>
        <v/>
      </c>
      <c r="BS11" s="11"/>
      <c r="BT11" s="11" t="str">
        <f t="shared" si="13"/>
        <v/>
      </c>
      <c r="BU11" s="11"/>
      <c r="BV11" s="11" t="str">
        <f t="shared" si="14"/>
        <v/>
      </c>
      <c r="BW11" s="11"/>
      <c r="BX11" s="35" t="s">
        <v>18</v>
      </c>
      <c r="CA11" s="28">
        <v>1620000</v>
      </c>
      <c r="CB11" s="28"/>
      <c r="CC11" s="28">
        <v>1070000</v>
      </c>
      <c r="CD11" s="4"/>
    </row>
    <row r="12" spans="1:82" ht="18.95" customHeight="1" x14ac:dyDescent="0.15">
      <c r="A12" s="8" t="s">
        <v>19</v>
      </c>
      <c r="B12" s="52"/>
      <c r="C12" s="53"/>
      <c r="D12" s="53"/>
      <c r="E12" s="53"/>
      <c r="F12" s="53"/>
      <c r="G12" s="53"/>
      <c r="H12" s="54"/>
      <c r="I12" s="55"/>
      <c r="J12" s="56"/>
      <c r="K12" s="56"/>
      <c r="L12" s="56"/>
      <c r="M12" s="56"/>
      <c r="N12" s="57"/>
      <c r="O12" s="55"/>
      <c r="P12" s="56"/>
      <c r="Q12" s="56"/>
      <c r="R12" s="56"/>
      <c r="S12" s="56"/>
      <c r="T12" s="57"/>
      <c r="U12" s="48"/>
      <c r="V12" s="48"/>
      <c r="W12" s="48"/>
      <c r="X12" s="48"/>
      <c r="Y12" s="48"/>
      <c r="Z12" s="48"/>
      <c r="AA12" s="42"/>
      <c r="AB12" s="43"/>
      <c r="AC12" s="42"/>
      <c r="AD12" s="43"/>
      <c r="AE12" s="38">
        <f t="shared" si="15"/>
        <v>0</v>
      </c>
      <c r="AF12" s="38"/>
      <c r="AG12" s="38"/>
      <c r="AH12" s="38"/>
      <c r="AI12" s="38"/>
      <c r="AJ12" s="39"/>
      <c r="AK12" s="38">
        <f t="shared" si="16"/>
        <v>0</v>
      </c>
      <c r="AL12" s="38"/>
      <c r="AM12" s="38"/>
      <c r="AN12" s="38"/>
      <c r="AO12" s="38"/>
      <c r="AP12" s="39"/>
      <c r="AQ12" s="38">
        <f t="shared" si="17"/>
        <v>0</v>
      </c>
      <c r="AR12" s="38"/>
      <c r="AS12" s="38"/>
      <c r="AT12" s="38"/>
      <c r="AU12" s="38"/>
      <c r="AV12" s="39"/>
      <c r="AW12" s="38">
        <f t="shared" si="1"/>
        <v>0</v>
      </c>
      <c r="AX12" s="38"/>
      <c r="AY12" s="38"/>
      <c r="AZ12" s="38"/>
      <c r="BA12" s="38"/>
      <c r="BB12" s="39"/>
      <c r="BC12" s="3"/>
      <c r="BD12" s="29">
        <f t="shared" si="18"/>
        <v>0</v>
      </c>
      <c r="BE12" s="29">
        <f t="shared" si="2"/>
        <v>0</v>
      </c>
      <c r="BF12" s="29">
        <f t="shared" si="19"/>
        <v>0</v>
      </c>
      <c r="BG12" s="29">
        <f t="shared" si="3"/>
        <v>0</v>
      </c>
      <c r="BH12" s="30">
        <f t="shared" si="4"/>
        <v>0</v>
      </c>
      <c r="BI12" s="30">
        <f t="shared" si="20"/>
        <v>0</v>
      </c>
      <c r="BJ12" s="30">
        <f t="shared" si="21"/>
        <v>0</v>
      </c>
      <c r="BK12" s="30">
        <f t="shared" si="5"/>
        <v>0</v>
      </c>
      <c r="BL12" s="11" t="str">
        <f t="shared" si="6"/>
        <v/>
      </c>
      <c r="BM12" s="11" t="str">
        <f t="shared" si="7"/>
        <v/>
      </c>
      <c r="BN12" s="11" t="str">
        <f t="shared" si="8"/>
        <v/>
      </c>
      <c r="BO12" s="11" t="str">
        <f t="shared" si="9"/>
        <v/>
      </c>
      <c r="BP12" s="11" t="str">
        <f t="shared" si="10"/>
        <v/>
      </c>
      <c r="BQ12" s="11" t="str">
        <f t="shared" si="11"/>
        <v/>
      </c>
      <c r="BR12" s="11" t="str">
        <f t="shared" si="12"/>
        <v/>
      </c>
      <c r="BS12" s="11"/>
      <c r="BT12" s="11" t="str">
        <f t="shared" si="13"/>
        <v/>
      </c>
      <c r="BU12" s="11"/>
      <c r="BV12" s="11" t="str">
        <f t="shared" si="14"/>
        <v/>
      </c>
      <c r="BW12" s="11"/>
      <c r="BX12" s="35" t="s">
        <v>20</v>
      </c>
      <c r="CA12" s="28">
        <v>1622000</v>
      </c>
      <c r="CB12" s="28"/>
      <c r="CC12" s="28">
        <v>1072000</v>
      </c>
      <c r="CD12" s="4"/>
    </row>
    <row r="13" spans="1:82" ht="18.95" customHeight="1" x14ac:dyDescent="0.15">
      <c r="A13" s="8" t="s">
        <v>21</v>
      </c>
      <c r="B13" s="52"/>
      <c r="C13" s="53"/>
      <c r="D13" s="53"/>
      <c r="E13" s="53"/>
      <c r="F13" s="53"/>
      <c r="G13" s="53"/>
      <c r="H13" s="54"/>
      <c r="I13" s="55"/>
      <c r="J13" s="56"/>
      <c r="K13" s="56"/>
      <c r="L13" s="56"/>
      <c r="M13" s="56"/>
      <c r="N13" s="57"/>
      <c r="O13" s="55"/>
      <c r="P13" s="56"/>
      <c r="Q13" s="56"/>
      <c r="R13" s="56"/>
      <c r="S13" s="56"/>
      <c r="T13" s="57"/>
      <c r="U13" s="48"/>
      <c r="V13" s="48"/>
      <c r="W13" s="48"/>
      <c r="X13" s="48"/>
      <c r="Y13" s="48"/>
      <c r="Z13" s="48"/>
      <c r="AA13" s="42"/>
      <c r="AB13" s="43"/>
      <c r="AC13" s="42"/>
      <c r="AD13" s="43"/>
      <c r="AE13" s="38">
        <f t="shared" si="15"/>
        <v>0</v>
      </c>
      <c r="AF13" s="38"/>
      <c r="AG13" s="38"/>
      <c r="AH13" s="38"/>
      <c r="AI13" s="38"/>
      <c r="AJ13" s="39"/>
      <c r="AK13" s="38">
        <f t="shared" si="16"/>
        <v>0</v>
      </c>
      <c r="AL13" s="38"/>
      <c r="AM13" s="38"/>
      <c r="AN13" s="38"/>
      <c r="AO13" s="38"/>
      <c r="AP13" s="39"/>
      <c r="AQ13" s="38">
        <f t="shared" si="17"/>
        <v>0</v>
      </c>
      <c r="AR13" s="38"/>
      <c r="AS13" s="38"/>
      <c r="AT13" s="38"/>
      <c r="AU13" s="38"/>
      <c r="AV13" s="39"/>
      <c r="AW13" s="38">
        <f t="shared" si="1"/>
        <v>0</v>
      </c>
      <c r="AX13" s="38"/>
      <c r="AY13" s="38"/>
      <c r="AZ13" s="38"/>
      <c r="BA13" s="38"/>
      <c r="BB13" s="39"/>
      <c r="BC13" s="3"/>
      <c r="BD13" s="29">
        <f t="shared" si="18"/>
        <v>0</v>
      </c>
      <c r="BE13" s="29">
        <f t="shared" si="2"/>
        <v>0</v>
      </c>
      <c r="BF13" s="29">
        <f t="shared" si="19"/>
        <v>0</v>
      </c>
      <c r="BG13" s="29">
        <f t="shared" si="3"/>
        <v>0</v>
      </c>
      <c r="BH13" s="30">
        <f t="shared" si="4"/>
        <v>0</v>
      </c>
      <c r="BI13" s="30">
        <f t="shared" si="20"/>
        <v>0</v>
      </c>
      <c r="BJ13" s="30">
        <f t="shared" si="21"/>
        <v>0</v>
      </c>
      <c r="BK13" s="30">
        <f t="shared" si="5"/>
        <v>0</v>
      </c>
      <c r="BL13" s="11" t="str">
        <f t="shared" si="6"/>
        <v/>
      </c>
      <c r="BM13" s="11" t="str">
        <f t="shared" si="7"/>
        <v/>
      </c>
      <c r="BN13" s="11" t="str">
        <f t="shared" si="8"/>
        <v/>
      </c>
      <c r="BO13" s="11" t="str">
        <f t="shared" si="9"/>
        <v/>
      </c>
      <c r="BP13" s="11" t="str">
        <f t="shared" si="10"/>
        <v/>
      </c>
      <c r="BQ13" s="11" t="str">
        <f t="shared" si="11"/>
        <v/>
      </c>
      <c r="BR13" s="11" t="str">
        <f t="shared" si="12"/>
        <v/>
      </c>
      <c r="BS13" s="11"/>
      <c r="BT13" s="11" t="str">
        <f t="shared" si="13"/>
        <v/>
      </c>
      <c r="BU13" s="11"/>
      <c r="BV13" s="11" t="str">
        <f t="shared" si="14"/>
        <v/>
      </c>
      <c r="BW13" s="11"/>
      <c r="BX13" s="35" t="s">
        <v>22</v>
      </c>
      <c r="CA13" s="28">
        <v>1624000</v>
      </c>
      <c r="CB13" s="28"/>
      <c r="CC13" s="28">
        <v>1074000</v>
      </c>
      <c r="CD13" s="4"/>
    </row>
    <row r="14" spans="1:82" ht="18.95" customHeight="1" x14ac:dyDescent="0.15">
      <c r="A14" s="8" t="s">
        <v>23</v>
      </c>
      <c r="B14" s="52"/>
      <c r="C14" s="53"/>
      <c r="D14" s="53"/>
      <c r="E14" s="53"/>
      <c r="F14" s="53"/>
      <c r="G14" s="53"/>
      <c r="H14" s="54"/>
      <c r="I14" s="55"/>
      <c r="J14" s="56"/>
      <c r="K14" s="56"/>
      <c r="L14" s="56"/>
      <c r="M14" s="56"/>
      <c r="N14" s="57"/>
      <c r="O14" s="55"/>
      <c r="P14" s="56"/>
      <c r="Q14" s="56"/>
      <c r="R14" s="56"/>
      <c r="S14" s="56"/>
      <c r="T14" s="57"/>
      <c r="U14" s="48"/>
      <c r="V14" s="48"/>
      <c r="W14" s="48"/>
      <c r="X14" s="48"/>
      <c r="Y14" s="48"/>
      <c r="Z14" s="48"/>
      <c r="AA14" s="42"/>
      <c r="AB14" s="43"/>
      <c r="AC14" s="42"/>
      <c r="AD14" s="43"/>
      <c r="AE14" s="38">
        <f t="shared" si="15"/>
        <v>0</v>
      </c>
      <c r="AF14" s="38"/>
      <c r="AG14" s="38"/>
      <c r="AH14" s="38"/>
      <c r="AI14" s="38"/>
      <c r="AJ14" s="39"/>
      <c r="AK14" s="38">
        <f t="shared" si="16"/>
        <v>0</v>
      </c>
      <c r="AL14" s="38"/>
      <c r="AM14" s="38"/>
      <c r="AN14" s="38"/>
      <c r="AO14" s="38"/>
      <c r="AP14" s="39"/>
      <c r="AQ14" s="38">
        <f t="shared" si="17"/>
        <v>0</v>
      </c>
      <c r="AR14" s="38"/>
      <c r="AS14" s="38"/>
      <c r="AT14" s="38"/>
      <c r="AU14" s="38"/>
      <c r="AV14" s="39"/>
      <c r="AW14" s="38">
        <f t="shared" si="1"/>
        <v>0</v>
      </c>
      <c r="AX14" s="38"/>
      <c r="AY14" s="38"/>
      <c r="AZ14" s="38"/>
      <c r="BA14" s="38"/>
      <c r="BB14" s="39"/>
      <c r="BC14" s="3"/>
      <c r="BD14" s="29">
        <f t="shared" si="18"/>
        <v>0</v>
      </c>
      <c r="BE14" s="29">
        <f t="shared" si="2"/>
        <v>0</v>
      </c>
      <c r="BF14" s="29">
        <f t="shared" si="19"/>
        <v>0</v>
      </c>
      <c r="BG14" s="29">
        <f t="shared" si="3"/>
        <v>0</v>
      </c>
      <c r="BH14" s="30">
        <f t="shared" si="4"/>
        <v>0</v>
      </c>
      <c r="BI14" s="30">
        <f t="shared" si="20"/>
        <v>0</v>
      </c>
      <c r="BJ14" s="30">
        <f t="shared" si="21"/>
        <v>0</v>
      </c>
      <c r="BK14" s="30">
        <f t="shared" si="5"/>
        <v>0</v>
      </c>
      <c r="BL14" s="11" t="str">
        <f t="shared" si="6"/>
        <v/>
      </c>
      <c r="BM14" s="11" t="str">
        <f t="shared" si="7"/>
        <v/>
      </c>
      <c r="BN14" s="11" t="str">
        <f t="shared" si="8"/>
        <v/>
      </c>
      <c r="BO14" s="11" t="str">
        <f t="shared" si="9"/>
        <v/>
      </c>
      <c r="BP14" s="11" t="str">
        <f t="shared" si="10"/>
        <v/>
      </c>
      <c r="BQ14" s="11" t="str">
        <f t="shared" si="11"/>
        <v/>
      </c>
      <c r="BR14" s="11" t="str">
        <f t="shared" si="12"/>
        <v/>
      </c>
      <c r="BS14" s="11"/>
      <c r="BT14" s="11" t="str">
        <f t="shared" si="13"/>
        <v/>
      </c>
      <c r="BU14" s="11"/>
      <c r="BV14" s="11" t="str">
        <f t="shared" si="14"/>
        <v/>
      </c>
      <c r="BW14" s="11"/>
      <c r="BX14" s="35" t="s">
        <v>24</v>
      </c>
      <c r="CA14" s="28">
        <v>1628000</v>
      </c>
      <c r="CB14" s="28">
        <v>2.4</v>
      </c>
      <c r="CC14" s="28">
        <v>100000</v>
      </c>
      <c r="CD14" s="4"/>
    </row>
    <row r="15" spans="1:82" ht="18.95" customHeight="1" x14ac:dyDescent="0.15">
      <c r="A15" s="8" t="s">
        <v>25</v>
      </c>
      <c r="B15" s="52"/>
      <c r="C15" s="53"/>
      <c r="D15" s="53"/>
      <c r="E15" s="53"/>
      <c r="F15" s="53"/>
      <c r="G15" s="53"/>
      <c r="H15" s="54"/>
      <c r="I15" s="55"/>
      <c r="J15" s="56"/>
      <c r="K15" s="56"/>
      <c r="L15" s="56"/>
      <c r="M15" s="56"/>
      <c r="N15" s="57"/>
      <c r="O15" s="55"/>
      <c r="P15" s="56"/>
      <c r="Q15" s="56"/>
      <c r="R15" s="56"/>
      <c r="S15" s="56"/>
      <c r="T15" s="57"/>
      <c r="U15" s="48"/>
      <c r="V15" s="48"/>
      <c r="W15" s="48"/>
      <c r="X15" s="48"/>
      <c r="Y15" s="48"/>
      <c r="Z15" s="48"/>
      <c r="AA15" s="42"/>
      <c r="AB15" s="43"/>
      <c r="AC15" s="42"/>
      <c r="AD15" s="43"/>
      <c r="AE15" s="38">
        <f t="shared" si="15"/>
        <v>0</v>
      </c>
      <c r="AF15" s="38"/>
      <c r="AG15" s="38"/>
      <c r="AH15" s="38"/>
      <c r="AI15" s="38"/>
      <c r="AJ15" s="39"/>
      <c r="AK15" s="38">
        <f t="shared" si="16"/>
        <v>0</v>
      </c>
      <c r="AL15" s="38"/>
      <c r="AM15" s="38"/>
      <c r="AN15" s="38"/>
      <c r="AO15" s="38"/>
      <c r="AP15" s="39"/>
      <c r="AQ15" s="38">
        <f t="shared" si="17"/>
        <v>0</v>
      </c>
      <c r="AR15" s="38"/>
      <c r="AS15" s="38"/>
      <c r="AT15" s="38"/>
      <c r="AU15" s="38"/>
      <c r="AV15" s="39"/>
      <c r="AW15" s="38">
        <f t="shared" si="1"/>
        <v>0</v>
      </c>
      <c r="AX15" s="38"/>
      <c r="AY15" s="38"/>
      <c r="AZ15" s="38"/>
      <c r="BA15" s="38"/>
      <c r="BB15" s="39"/>
      <c r="BC15" s="3"/>
      <c r="BD15" s="29">
        <f t="shared" si="18"/>
        <v>0</v>
      </c>
      <c r="BE15" s="29">
        <f t="shared" si="2"/>
        <v>0</v>
      </c>
      <c r="BF15" s="29">
        <f t="shared" si="19"/>
        <v>0</v>
      </c>
      <c r="BG15" s="29">
        <f t="shared" si="3"/>
        <v>0</v>
      </c>
      <c r="BH15" s="30">
        <f t="shared" si="4"/>
        <v>0</v>
      </c>
      <c r="BI15" s="30">
        <f t="shared" si="20"/>
        <v>0</v>
      </c>
      <c r="BJ15" s="30">
        <f t="shared" si="21"/>
        <v>0</v>
      </c>
      <c r="BK15" s="30">
        <f t="shared" si="5"/>
        <v>0</v>
      </c>
      <c r="BL15" s="11" t="str">
        <f t="shared" si="6"/>
        <v/>
      </c>
      <c r="BM15" s="11" t="str">
        <f t="shared" si="7"/>
        <v/>
      </c>
      <c r="BN15" s="11" t="str">
        <f t="shared" si="8"/>
        <v/>
      </c>
      <c r="BO15" s="11" t="str">
        <f t="shared" si="9"/>
        <v/>
      </c>
      <c r="BP15" s="11" t="str">
        <f t="shared" si="10"/>
        <v/>
      </c>
      <c r="BQ15" s="11" t="str">
        <f t="shared" si="11"/>
        <v/>
      </c>
      <c r="BR15" s="11" t="str">
        <f t="shared" si="12"/>
        <v/>
      </c>
      <c r="BS15" s="11"/>
      <c r="BT15" s="11" t="str">
        <f t="shared" si="13"/>
        <v/>
      </c>
      <c r="BU15" s="11"/>
      <c r="BV15" s="11" t="str">
        <f t="shared" si="14"/>
        <v/>
      </c>
      <c r="BW15" s="11"/>
      <c r="BX15" s="35" t="s">
        <v>26</v>
      </c>
      <c r="CA15" s="28">
        <v>1800000</v>
      </c>
      <c r="CB15" s="28">
        <v>2.8</v>
      </c>
      <c r="CC15" s="28">
        <v>80000</v>
      </c>
      <c r="CD15" s="4"/>
    </row>
    <row r="16" spans="1:82" ht="18.95" customHeight="1" x14ac:dyDescent="0.15">
      <c r="A16" s="8" t="s">
        <v>27</v>
      </c>
      <c r="B16" s="52"/>
      <c r="C16" s="53"/>
      <c r="D16" s="53"/>
      <c r="E16" s="53"/>
      <c r="F16" s="53"/>
      <c r="G16" s="53"/>
      <c r="H16" s="54"/>
      <c r="I16" s="55"/>
      <c r="J16" s="56"/>
      <c r="K16" s="56"/>
      <c r="L16" s="56"/>
      <c r="M16" s="56"/>
      <c r="N16" s="57"/>
      <c r="O16" s="55"/>
      <c r="P16" s="56"/>
      <c r="Q16" s="56"/>
      <c r="R16" s="56"/>
      <c r="S16" s="56"/>
      <c r="T16" s="57"/>
      <c r="U16" s="48"/>
      <c r="V16" s="48"/>
      <c r="W16" s="48"/>
      <c r="X16" s="48"/>
      <c r="Y16" s="48"/>
      <c r="Z16" s="48"/>
      <c r="AA16" s="42"/>
      <c r="AB16" s="43"/>
      <c r="AC16" s="42"/>
      <c r="AD16" s="43"/>
      <c r="AE16" s="38">
        <f t="shared" si="15"/>
        <v>0</v>
      </c>
      <c r="AF16" s="38"/>
      <c r="AG16" s="38"/>
      <c r="AH16" s="38"/>
      <c r="AI16" s="38"/>
      <c r="AJ16" s="39"/>
      <c r="AK16" s="38">
        <f t="shared" si="16"/>
        <v>0</v>
      </c>
      <c r="AL16" s="38"/>
      <c r="AM16" s="38"/>
      <c r="AN16" s="38"/>
      <c r="AO16" s="38"/>
      <c r="AP16" s="39"/>
      <c r="AQ16" s="38">
        <f t="shared" si="17"/>
        <v>0</v>
      </c>
      <c r="AR16" s="38"/>
      <c r="AS16" s="38"/>
      <c r="AT16" s="38"/>
      <c r="AU16" s="38"/>
      <c r="AV16" s="39"/>
      <c r="AW16" s="38">
        <f t="shared" si="1"/>
        <v>0</v>
      </c>
      <c r="AX16" s="38"/>
      <c r="AY16" s="38"/>
      <c r="AZ16" s="38"/>
      <c r="BA16" s="38"/>
      <c r="BB16" s="39"/>
      <c r="BC16" s="3"/>
      <c r="BD16" s="29">
        <f t="shared" si="18"/>
        <v>0</v>
      </c>
      <c r="BE16" s="29">
        <f t="shared" si="2"/>
        <v>0</v>
      </c>
      <c r="BF16" s="29">
        <f t="shared" si="19"/>
        <v>0</v>
      </c>
      <c r="BG16" s="29">
        <f t="shared" si="3"/>
        <v>0</v>
      </c>
      <c r="BH16" s="30">
        <f t="shared" si="4"/>
        <v>0</v>
      </c>
      <c r="BI16" s="30">
        <f t="shared" si="20"/>
        <v>0</v>
      </c>
      <c r="BJ16" s="30">
        <f t="shared" si="21"/>
        <v>0</v>
      </c>
      <c r="BK16" s="30">
        <f t="shared" si="5"/>
        <v>0</v>
      </c>
      <c r="BL16" s="11" t="str">
        <f t="shared" si="6"/>
        <v/>
      </c>
      <c r="BM16" s="11" t="str">
        <f t="shared" si="7"/>
        <v/>
      </c>
      <c r="BN16" s="11" t="str">
        <f t="shared" si="8"/>
        <v/>
      </c>
      <c r="BO16" s="11" t="str">
        <f t="shared" si="9"/>
        <v/>
      </c>
      <c r="BP16" s="11" t="str">
        <f t="shared" si="10"/>
        <v/>
      </c>
      <c r="BQ16" s="11" t="str">
        <f t="shared" si="11"/>
        <v/>
      </c>
      <c r="BR16" s="11" t="str">
        <f t="shared" si="12"/>
        <v/>
      </c>
      <c r="BS16" s="11"/>
      <c r="BT16" s="11" t="str">
        <f t="shared" si="13"/>
        <v/>
      </c>
      <c r="BU16" s="11"/>
      <c r="BV16" s="11" t="str">
        <f t="shared" si="14"/>
        <v/>
      </c>
      <c r="BW16" s="11"/>
      <c r="BX16" s="35" t="s">
        <v>28</v>
      </c>
      <c r="CA16" s="28">
        <v>3600000</v>
      </c>
      <c r="CB16" s="28">
        <v>3.2</v>
      </c>
      <c r="CC16" s="28">
        <v>440000</v>
      </c>
      <c r="CD16" s="4"/>
    </row>
    <row r="17" spans="2:82" ht="18.95" customHeight="1" x14ac:dyDescent="0.15">
      <c r="AE17" s="3" t="s">
        <v>87</v>
      </c>
      <c r="AI17" s="3"/>
      <c r="AJ17" s="3"/>
      <c r="AK17" s="3" t="s">
        <v>70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R17" s="12"/>
      <c r="BS17" s="11">
        <f>IF(SUM(BM9:BM16)&gt;0,IR_BYO,0)</f>
        <v>0</v>
      </c>
      <c r="BT17" s="12"/>
      <c r="BU17" s="11">
        <f>IF(SUM(BO9:BO16)&gt;0,SI_BYO,0)</f>
        <v>0</v>
      </c>
      <c r="BW17" s="11">
        <f>IF(SUM(BQ9:BQ16)&gt;0,KG_BYO,0)</f>
        <v>0</v>
      </c>
      <c r="BX17" s="35" t="s">
        <v>29</v>
      </c>
      <c r="CA17" s="28">
        <v>6600000</v>
      </c>
      <c r="CB17" s="28">
        <v>0.9</v>
      </c>
      <c r="CC17" s="28">
        <v>1100000</v>
      </c>
      <c r="CD17" s="4"/>
    </row>
    <row r="18" spans="2:82" ht="18.95" customHeight="1" x14ac:dyDescent="0.15">
      <c r="B18" s="14"/>
      <c r="C18" s="9"/>
      <c r="D18" s="9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3"/>
      <c r="BC18" s="3"/>
      <c r="BD18" s="3"/>
      <c r="BE18" s="3"/>
      <c r="BF18" s="3"/>
      <c r="BG18" s="3"/>
      <c r="BH18" s="3"/>
      <c r="BI18" s="3"/>
      <c r="BL18" s="4" t="s">
        <v>43</v>
      </c>
      <c r="BM18" s="4" t="s">
        <v>71</v>
      </c>
      <c r="BX18" s="36" t="s">
        <v>30</v>
      </c>
      <c r="CA18" s="28">
        <v>8500000</v>
      </c>
      <c r="CB18" s="28"/>
      <c r="CC18" s="28">
        <v>1950000</v>
      </c>
    </row>
    <row r="19" spans="2:82" ht="18.95" customHeight="1" x14ac:dyDescent="0.15">
      <c r="B19" s="9"/>
      <c r="C19" s="9"/>
      <c r="D19" s="9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3"/>
      <c r="BC19" s="3"/>
      <c r="BD19" s="3"/>
      <c r="BE19" s="3"/>
      <c r="BF19" s="3"/>
      <c r="BG19" s="3"/>
      <c r="BH19" s="3"/>
      <c r="BI19" s="3"/>
      <c r="BL19" s="11">
        <f>SUM(BG9:BG16)</f>
        <v>0</v>
      </c>
      <c r="BM19" s="11">
        <f>IF(SUM(BF9:BF16)=0,1,SUM(BF9:BF16))</f>
        <v>1</v>
      </c>
    </row>
    <row r="20" spans="2:82" ht="18.95" customHeight="1" x14ac:dyDescent="0.15">
      <c r="B20" s="14"/>
      <c r="C20" s="9"/>
      <c r="D20" s="9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3"/>
      <c r="BC20" s="3"/>
      <c r="BD20" s="3"/>
      <c r="BE20" s="3"/>
      <c r="BF20" s="3"/>
      <c r="BG20" s="3"/>
      <c r="BH20" s="3"/>
      <c r="BI20" s="3"/>
      <c r="BL20" s="4" t="s">
        <v>44</v>
      </c>
      <c r="BM20" s="4" t="s">
        <v>45</v>
      </c>
      <c r="BN20" s="4" t="s">
        <v>49</v>
      </c>
      <c r="CA20" s="27" t="s">
        <v>75</v>
      </c>
    </row>
    <row r="21" spans="2:82" ht="18.95" customHeight="1" thickBot="1" x14ac:dyDescent="0.2">
      <c r="B21" s="9"/>
      <c r="C21" s="9"/>
      <c r="D21" s="9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3"/>
      <c r="BC21" s="3"/>
      <c r="BD21" s="3"/>
      <c r="BE21" s="3"/>
      <c r="BF21" s="3"/>
      <c r="BG21" s="3"/>
      <c r="BH21" s="3"/>
      <c r="BI21" s="3"/>
      <c r="BK21" s="2" t="s">
        <v>91</v>
      </c>
      <c r="BL21" s="11">
        <f>IF(SUM(BM9:BM16)&gt;0,430000+(100000*(BM19-1)),0)</f>
        <v>0</v>
      </c>
      <c r="BM21" s="11" t="b">
        <f>IF(SUM(BM9:BM16)&gt;0,BL19*295000+430000+(100000*(BM19-1)))</f>
        <v>0</v>
      </c>
      <c r="BN21" s="11" t="b">
        <f>IF(SUM(BM9:BM16)&gt;0,BL19*545000+430000+(100000*(BM19-1)))</f>
        <v>0</v>
      </c>
      <c r="BW21" s="4" t="s">
        <v>94</v>
      </c>
      <c r="BX21" s="2" t="s">
        <v>95</v>
      </c>
      <c r="CA21" s="28">
        <v>0</v>
      </c>
      <c r="CB21" s="28"/>
      <c r="CC21" s="28">
        <v>600000</v>
      </c>
    </row>
    <row r="22" spans="2:82" ht="18.95" customHeight="1" thickTop="1" thickBot="1" x14ac:dyDescent="0.2">
      <c r="B22" s="65" t="str">
        <f>お知らせ</f>
        <v>令和6年度分の国民健康保険税（１年分）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6"/>
      <c r="R22" s="62" t="str">
        <f>IF(KANYU="","",L33+Q33+V33)</f>
        <v/>
      </c>
      <c r="S22" s="63"/>
      <c r="T22" s="63"/>
      <c r="U22" s="63"/>
      <c r="V22" s="63"/>
      <c r="W22" s="64"/>
      <c r="X22" s="1" t="s">
        <v>31</v>
      </c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3"/>
      <c r="BC22" s="3"/>
      <c r="BD22" s="3"/>
      <c r="BE22" s="3"/>
      <c r="BF22" s="3"/>
      <c r="BG22" s="3"/>
      <c r="BH22" s="3"/>
      <c r="BI22" s="3"/>
      <c r="BK22" s="2" t="s">
        <v>90</v>
      </c>
      <c r="BL22" s="11" t="str">
        <f>IF(BL19&gt;0,IF(BL23&lt;=BL21,"７割",IF(BL23&lt;=BM21,"５割",IF(BL23&lt;=BN21,"２割",""))),"")</f>
        <v/>
      </c>
      <c r="BV22" s="4" t="s">
        <v>52</v>
      </c>
      <c r="BW22" s="4" t="s">
        <v>51</v>
      </c>
      <c r="BX22" s="24">
        <v>5.62E-2</v>
      </c>
      <c r="CA22" s="28">
        <v>1300000</v>
      </c>
      <c r="CB22" s="28">
        <v>0.75</v>
      </c>
      <c r="CC22" s="28">
        <v>275000</v>
      </c>
    </row>
    <row r="23" spans="2:82" ht="18.95" customHeight="1" thickTop="1" thickBo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3"/>
      <c r="BC23" s="3"/>
      <c r="BD23" s="3"/>
      <c r="BE23" s="3"/>
      <c r="BF23" s="3"/>
      <c r="BG23" s="3"/>
      <c r="BH23" s="3"/>
      <c r="BI23" s="3"/>
      <c r="BK23" s="33" t="s">
        <v>89</v>
      </c>
      <c r="BL23" s="16">
        <f>SUM(BK9:BK16)</f>
        <v>0</v>
      </c>
      <c r="BM23" s="15"/>
      <c r="BW23" s="4" t="s">
        <v>53</v>
      </c>
      <c r="BX23" s="24">
        <v>1.95E-2</v>
      </c>
      <c r="CA23" s="28">
        <v>4100000</v>
      </c>
      <c r="CB23" s="28">
        <v>0.85</v>
      </c>
      <c r="CC23" s="28">
        <v>685000</v>
      </c>
    </row>
    <row r="24" spans="2:82" ht="18.95" customHeight="1" thickTop="1" thickBot="1" x14ac:dyDescent="0.2">
      <c r="B24" s="67" t="s">
        <v>50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59" t="str">
        <f>IF(KGN&lt;&gt;"",KGN&amp;"軽減","")</f>
        <v/>
      </c>
      <c r="S24" s="60"/>
      <c r="T24" s="60"/>
      <c r="U24" s="60"/>
      <c r="V24" s="60"/>
      <c r="W24" s="6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3"/>
      <c r="BC24" s="3"/>
      <c r="BD24" s="3"/>
      <c r="BE24" s="3"/>
      <c r="BF24" s="3"/>
      <c r="BG24" s="3"/>
      <c r="BH24" s="3"/>
      <c r="BI24" s="3"/>
      <c r="BK24" s="2" t="s">
        <v>90</v>
      </c>
      <c r="BL24" s="4">
        <f>IF(BL22="",1,VLOOKUP(BL22,$BL$25:$BM$28,2,FALSE))</f>
        <v>1</v>
      </c>
      <c r="BW24" s="4" t="s">
        <v>54</v>
      </c>
      <c r="BX24" s="24">
        <v>1.6500000000000001E-2</v>
      </c>
      <c r="CA24" s="28">
        <v>7700000</v>
      </c>
      <c r="CB24" s="28">
        <v>0.95</v>
      </c>
      <c r="CC24" s="28">
        <v>1455000</v>
      </c>
    </row>
    <row r="25" spans="2:82" ht="18.95" customHeight="1" thickTop="1" x14ac:dyDescent="0.15"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L25" s="4" t="s">
        <v>46</v>
      </c>
      <c r="BM25" s="4">
        <v>0.3</v>
      </c>
      <c r="BV25" s="4" t="s">
        <v>55</v>
      </c>
      <c r="BW25" s="4" t="s">
        <v>51</v>
      </c>
      <c r="BX25" s="24">
        <v>31000</v>
      </c>
      <c r="CA25" s="28">
        <v>10000000</v>
      </c>
      <c r="CB25" s="28"/>
      <c r="CC25" s="28">
        <v>1955000</v>
      </c>
    </row>
    <row r="26" spans="2:82" ht="18.95" customHeight="1" x14ac:dyDescent="0.15">
      <c r="B26" s="1" t="s">
        <v>81</v>
      </c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L26" s="4" t="s">
        <v>47</v>
      </c>
      <c r="BM26" s="4">
        <v>0.5</v>
      </c>
      <c r="BW26" s="4" t="s">
        <v>53</v>
      </c>
      <c r="BX26" s="24">
        <v>11300</v>
      </c>
      <c r="CA26" s="28">
        <v>0</v>
      </c>
      <c r="CB26" s="28"/>
      <c r="CC26" s="28">
        <v>1100000</v>
      </c>
    </row>
    <row r="27" spans="2:82" ht="18.95" customHeight="1" x14ac:dyDescent="0.15">
      <c r="B27" s="58" t="s">
        <v>32</v>
      </c>
      <c r="C27" s="58"/>
      <c r="D27" s="58"/>
      <c r="E27" s="58"/>
      <c r="F27" s="58"/>
      <c r="G27" s="58"/>
      <c r="H27" s="58"/>
      <c r="I27" s="58"/>
      <c r="J27" s="58"/>
      <c r="K27" s="72"/>
      <c r="L27" s="58" t="s">
        <v>33</v>
      </c>
      <c r="M27" s="58"/>
      <c r="N27" s="58"/>
      <c r="O27" s="58"/>
      <c r="P27" s="58"/>
      <c r="Q27" s="58" t="s">
        <v>34</v>
      </c>
      <c r="R27" s="58"/>
      <c r="S27" s="58"/>
      <c r="T27" s="58"/>
      <c r="U27" s="58"/>
      <c r="V27" s="58" t="s">
        <v>35</v>
      </c>
      <c r="W27" s="58"/>
      <c r="X27" s="58"/>
      <c r="Y27" s="58"/>
      <c r="Z27" s="58"/>
      <c r="AA27" s="6"/>
      <c r="AB27" s="6"/>
      <c r="AC27" s="6"/>
      <c r="AD27" s="6"/>
      <c r="BF27" s="3"/>
      <c r="BG27" s="3"/>
      <c r="BH27" s="3"/>
      <c r="BI27" s="3"/>
      <c r="BL27" s="4" t="s">
        <v>48</v>
      </c>
      <c r="BM27" s="4">
        <v>0.8</v>
      </c>
      <c r="BW27" s="4" t="s">
        <v>54</v>
      </c>
      <c r="BX27" s="24">
        <v>13600</v>
      </c>
      <c r="CA27" s="28">
        <v>3300000</v>
      </c>
      <c r="CB27" s="28">
        <v>0.75</v>
      </c>
      <c r="CC27" s="28">
        <v>275000</v>
      </c>
    </row>
    <row r="28" spans="2:82" ht="18.95" customHeight="1" x14ac:dyDescent="0.15">
      <c r="B28" s="49" t="s">
        <v>36</v>
      </c>
      <c r="C28" s="49"/>
      <c r="D28" s="49"/>
      <c r="E28" s="49"/>
      <c r="F28" s="49"/>
      <c r="G28" s="49"/>
      <c r="H28" s="49"/>
      <c r="I28" s="49"/>
      <c r="J28" s="49"/>
      <c r="K28" s="49"/>
      <c r="L28" s="51" t="str">
        <f>IF(KANYU="","",SUM(BL9:BL16))</f>
        <v/>
      </c>
      <c r="M28" s="51"/>
      <c r="N28" s="51"/>
      <c r="O28" s="51"/>
      <c r="P28" s="19" t="s">
        <v>31</v>
      </c>
      <c r="Q28" s="51" t="str">
        <f>IF(KANYU="","",SUM(BN9:BN16))</f>
        <v/>
      </c>
      <c r="R28" s="51"/>
      <c r="S28" s="51"/>
      <c r="T28" s="51"/>
      <c r="U28" s="19" t="s">
        <v>31</v>
      </c>
      <c r="V28" s="51" t="str">
        <f>IF(KANYU="","",SUM(BP9:BP16))</f>
        <v/>
      </c>
      <c r="W28" s="51"/>
      <c r="X28" s="51"/>
      <c r="Y28" s="51"/>
      <c r="Z28" s="19" t="s">
        <v>31</v>
      </c>
      <c r="AA28" s="23"/>
      <c r="AB28" s="23"/>
      <c r="AC28" s="23"/>
      <c r="AD28" s="23"/>
      <c r="BF28" s="3"/>
      <c r="BG28" s="3"/>
      <c r="BH28" s="3"/>
      <c r="BI28" s="3"/>
      <c r="BV28" s="4" t="s">
        <v>56</v>
      </c>
      <c r="BW28" s="4" t="s">
        <v>51</v>
      </c>
      <c r="BX28" s="24">
        <v>0</v>
      </c>
      <c r="CA28" s="28">
        <v>4100000</v>
      </c>
      <c r="CB28" s="28">
        <v>0.85</v>
      </c>
      <c r="CC28" s="28">
        <v>685000</v>
      </c>
    </row>
    <row r="29" spans="2:82" ht="18.95" customHeight="1" x14ac:dyDescent="0.15">
      <c r="B29" s="49" t="s">
        <v>60</v>
      </c>
      <c r="C29" s="49"/>
      <c r="D29" s="49"/>
      <c r="E29" s="49"/>
      <c r="F29" s="49"/>
      <c r="G29" s="49"/>
      <c r="H29" s="49"/>
      <c r="I29" s="49"/>
      <c r="J29" s="49"/>
      <c r="K29" s="50"/>
      <c r="L29" s="51" t="str">
        <f>IF(KANYU="","",SUM(BM9:BM16)*BL24)</f>
        <v/>
      </c>
      <c r="M29" s="51"/>
      <c r="N29" s="51"/>
      <c r="O29" s="51"/>
      <c r="P29" s="19" t="s">
        <v>31</v>
      </c>
      <c r="Q29" s="51" t="str">
        <f>IF(KANYU="","",SUM(BO9:BO16)*BL24)</f>
        <v/>
      </c>
      <c r="R29" s="51"/>
      <c r="S29" s="51"/>
      <c r="T29" s="51"/>
      <c r="U29" s="19" t="s">
        <v>31</v>
      </c>
      <c r="V29" s="51" t="str">
        <f>IF(KANYU="","",SUM(BQ9:BQ16)*BL24)</f>
        <v/>
      </c>
      <c r="W29" s="51"/>
      <c r="X29" s="51"/>
      <c r="Y29" s="51"/>
      <c r="Z29" s="19" t="s">
        <v>31</v>
      </c>
      <c r="AA29" s="23"/>
      <c r="AB29" s="23"/>
      <c r="AC29" s="23"/>
      <c r="AD29" s="23"/>
      <c r="BK29" s="34" t="str">
        <f>"賦課限度額は、医療分："&amp;IR_GND/10000&amp;"万円 支援分："&amp;SI_GND/10000&amp;"万円 介護分："&amp;KG_GND/10000&amp;"万円 です。"</f>
        <v>賦課限度額は、医療分：65万円 支援分：22万円 介護分：17万円 です。</v>
      </c>
      <c r="BW29" s="4" t="s">
        <v>53</v>
      </c>
      <c r="BX29" s="24">
        <v>0</v>
      </c>
      <c r="CA29" s="28">
        <v>7700000</v>
      </c>
      <c r="CB29" s="28">
        <v>0.95</v>
      </c>
      <c r="CC29" s="28">
        <v>1455000</v>
      </c>
    </row>
    <row r="30" spans="2:82" ht="18.95" customHeight="1" x14ac:dyDescent="0.15">
      <c r="B30" s="49" t="s">
        <v>61</v>
      </c>
      <c r="C30" s="49"/>
      <c r="D30" s="49"/>
      <c r="E30" s="49"/>
      <c r="F30" s="49"/>
      <c r="G30" s="49"/>
      <c r="H30" s="49"/>
      <c r="I30" s="49"/>
      <c r="J30" s="49"/>
      <c r="K30" s="50"/>
      <c r="L30" s="51" t="str">
        <f>IF(KANYU="","",TRUNC(L28+L29,-2))</f>
        <v/>
      </c>
      <c r="M30" s="51"/>
      <c r="N30" s="51"/>
      <c r="O30" s="51"/>
      <c r="P30" s="19" t="s">
        <v>31</v>
      </c>
      <c r="Q30" s="69" t="str">
        <f>IF(KANYU="","",TRUNC(Q28+Q29,-2))</f>
        <v/>
      </c>
      <c r="R30" s="70"/>
      <c r="S30" s="70"/>
      <c r="T30" s="71"/>
      <c r="U30" s="19" t="s">
        <v>31</v>
      </c>
      <c r="V30" s="51" t="str">
        <f>IF(KANYU="","",TRUNC(V28+V29,-2))</f>
        <v/>
      </c>
      <c r="W30" s="51"/>
      <c r="X30" s="51"/>
      <c r="Y30" s="51"/>
      <c r="Z30" s="19" t="s">
        <v>31</v>
      </c>
      <c r="AA30" s="23"/>
      <c r="AB30" s="23"/>
      <c r="AC30" s="23"/>
      <c r="AD30" s="23"/>
      <c r="BW30" s="4" t="s">
        <v>54</v>
      </c>
      <c r="BX30" s="24">
        <v>0</v>
      </c>
      <c r="CA30" s="28">
        <v>10000000</v>
      </c>
      <c r="CB30" s="28"/>
      <c r="CC30" s="28">
        <v>1955000</v>
      </c>
    </row>
    <row r="31" spans="2:82" ht="18.95" customHeight="1" x14ac:dyDescent="0.15">
      <c r="B31" s="49" t="s">
        <v>62</v>
      </c>
      <c r="C31" s="49"/>
      <c r="D31" s="49"/>
      <c r="E31" s="49"/>
      <c r="F31" s="49"/>
      <c r="G31" s="49"/>
      <c r="H31" s="49"/>
      <c r="I31" s="49"/>
      <c r="J31" s="49"/>
      <c r="K31" s="50"/>
      <c r="L31" s="51" t="str">
        <f>IF(KANYU="","",IF(L30&gt;IR_GND,L30-IR_GND,0))</f>
        <v/>
      </c>
      <c r="M31" s="51"/>
      <c r="N31" s="51"/>
      <c r="O31" s="51"/>
      <c r="P31" s="19" t="s">
        <v>31</v>
      </c>
      <c r="Q31" s="51" t="str">
        <f>IF(KANYU="","",IF(Q30&gt;SI_GND,Q30-SI_GND,0))</f>
        <v/>
      </c>
      <c r="R31" s="51"/>
      <c r="S31" s="51"/>
      <c r="T31" s="51"/>
      <c r="U31" s="19" t="s">
        <v>31</v>
      </c>
      <c r="V31" s="51" t="str">
        <f>IF(KANYU="","",IF(V30&gt;KG_GND,V30-KG_GND,0))</f>
        <v/>
      </c>
      <c r="W31" s="51"/>
      <c r="X31" s="51"/>
      <c r="Y31" s="51"/>
      <c r="Z31" s="19" t="s">
        <v>31</v>
      </c>
      <c r="AA31" s="23"/>
      <c r="AB31" s="23"/>
      <c r="AC31" s="23"/>
      <c r="AD31" s="23"/>
      <c r="BK31" s="30" t="str">
        <f>BX21&amp;"年度分の国民健康保険税（１年分）"</f>
        <v>令和6年度分の国民健康保険税（１年分）</v>
      </c>
      <c r="BV31" s="4" t="s">
        <v>58</v>
      </c>
      <c r="BW31" s="4" t="s">
        <v>51</v>
      </c>
      <c r="BX31" s="24">
        <v>0</v>
      </c>
      <c r="CA31" s="4"/>
      <c r="CB31" s="4"/>
      <c r="CC31" s="4"/>
    </row>
    <row r="32" spans="2:82" ht="18.95" customHeight="1" x14ac:dyDescent="0.15">
      <c r="B32" s="49" t="s">
        <v>82</v>
      </c>
      <c r="C32" s="49"/>
      <c r="D32" s="49"/>
      <c r="E32" s="49"/>
      <c r="F32" s="49"/>
      <c r="G32" s="49"/>
      <c r="H32" s="49"/>
      <c r="I32" s="49"/>
      <c r="J32" s="49"/>
      <c r="K32" s="50"/>
      <c r="L32" s="51" t="str">
        <f>IF(KANYU="","",L30-L31)</f>
        <v/>
      </c>
      <c r="M32" s="51"/>
      <c r="N32" s="51"/>
      <c r="O32" s="51"/>
      <c r="P32" s="19" t="s">
        <v>31</v>
      </c>
      <c r="Q32" s="51" t="str">
        <f>IF(KANYU="","",Q30-Q31)</f>
        <v/>
      </c>
      <c r="R32" s="51"/>
      <c r="S32" s="51"/>
      <c r="T32" s="51"/>
      <c r="U32" s="19" t="s">
        <v>31</v>
      </c>
      <c r="V32" s="51" t="str">
        <f>IF(KANYU="","",V30-V31)</f>
        <v/>
      </c>
      <c r="W32" s="51"/>
      <c r="X32" s="51"/>
      <c r="Y32" s="51"/>
      <c r="Z32" s="19" t="s">
        <v>31</v>
      </c>
      <c r="AA32" s="23"/>
      <c r="AB32" s="23"/>
      <c r="AC32" s="23"/>
      <c r="AD32" s="23"/>
      <c r="BW32" s="4" t="s">
        <v>59</v>
      </c>
      <c r="BX32" s="24">
        <v>0</v>
      </c>
      <c r="CA32" s="27" t="s">
        <v>76</v>
      </c>
      <c r="CB32" s="4"/>
      <c r="CC32" s="4"/>
    </row>
    <row r="33" spans="2:81" ht="18.95" customHeight="1" x14ac:dyDescent="0.15">
      <c r="B33" s="49" t="s">
        <v>83</v>
      </c>
      <c r="C33" s="49"/>
      <c r="D33" s="49"/>
      <c r="E33" s="49"/>
      <c r="F33" s="49"/>
      <c r="G33" s="49"/>
      <c r="H33" s="49"/>
      <c r="I33" s="49"/>
      <c r="J33" s="49"/>
      <c r="K33" s="50"/>
      <c r="L33" s="51" t="str">
        <f>IF(KANYU&lt;&gt;"",TRUNC(L32/12*LEFT(KANYU,LEN(KANYU)-2),-2),"")</f>
        <v/>
      </c>
      <c r="M33" s="51"/>
      <c r="N33" s="51"/>
      <c r="O33" s="51"/>
      <c r="P33" s="19" t="s">
        <v>31</v>
      </c>
      <c r="Q33" s="51" t="str">
        <f>IF(KANYU&lt;&gt;"",TRUNC(Q32/12*LEFT(KANYU,LEN(KANYU)-2),-2),"")</f>
        <v/>
      </c>
      <c r="R33" s="51"/>
      <c r="S33" s="51"/>
      <c r="T33" s="51"/>
      <c r="U33" s="19" t="s">
        <v>31</v>
      </c>
      <c r="V33" s="51" t="str">
        <f>IF(KANYU&lt;&gt;"",TRUNC(V32/12*LEFT(KANYU,LEN(KANYU)-2),-2),"")</f>
        <v/>
      </c>
      <c r="W33" s="51"/>
      <c r="X33" s="51"/>
      <c r="Y33" s="51"/>
      <c r="Z33" s="19" t="s">
        <v>31</v>
      </c>
      <c r="AA33" s="23"/>
      <c r="AB33" s="23"/>
      <c r="AC33" s="23"/>
      <c r="AD33" s="23"/>
      <c r="BW33" s="4" t="s">
        <v>54</v>
      </c>
      <c r="BX33" s="24">
        <v>0</v>
      </c>
      <c r="CA33" s="28">
        <v>0</v>
      </c>
      <c r="CB33" s="28"/>
      <c r="CC33" s="28">
        <v>430000</v>
      </c>
    </row>
    <row r="34" spans="2:81" ht="18.95" customHeight="1" x14ac:dyDescent="0.15">
      <c r="BV34" s="4" t="s">
        <v>57</v>
      </c>
      <c r="BW34" s="4" t="s">
        <v>51</v>
      </c>
      <c r="BX34" s="25">
        <v>650000</v>
      </c>
      <c r="CA34" s="28">
        <v>24000001</v>
      </c>
      <c r="CB34" s="28"/>
      <c r="CC34" s="28">
        <v>290000</v>
      </c>
    </row>
    <row r="35" spans="2:81" ht="18.95" customHeight="1" x14ac:dyDescent="0.15">
      <c r="B35" s="10" t="str">
        <f>GND</f>
        <v>賦課限度額は、医療分：65万円 支援分：22万円 介護分：17万円 です。</v>
      </c>
      <c r="BW35" s="4" t="s">
        <v>53</v>
      </c>
      <c r="BX35" s="25">
        <v>220000</v>
      </c>
      <c r="CA35" s="28">
        <v>24500001</v>
      </c>
      <c r="CB35" s="28"/>
      <c r="CC35" s="28">
        <v>150000</v>
      </c>
    </row>
    <row r="36" spans="2:81" ht="18.95" customHeight="1" x14ac:dyDescent="0.15">
      <c r="BW36" s="4" t="s">
        <v>54</v>
      </c>
      <c r="BX36" s="25">
        <v>170000</v>
      </c>
      <c r="CA36" s="28">
        <v>25000001</v>
      </c>
      <c r="CB36" s="28"/>
      <c r="CC36" s="28">
        <v>0</v>
      </c>
    </row>
    <row r="37" spans="2:81" ht="18.95" customHeight="1" x14ac:dyDescent="0.15">
      <c r="B37" s="1" t="s">
        <v>72</v>
      </c>
    </row>
  </sheetData>
  <sheetProtection algorithmName="SHA-512" hashValue="+O+4hyoV+SLnaPEM9MK1RNq4Q9GKGXCq987ZpJO+PIAGb4jGyt92Pl3eAB6pn0jdy4zf/X4lN+VSUyBUYk4tuw==" saltValue="D3+u8GATLh8e91zKgbv9WA==" spinCount="100000" sheet="1" selectLockedCells="1"/>
  <mergeCells count="123">
    <mergeCell ref="B5:H5"/>
    <mergeCell ref="O14:T14"/>
    <mergeCell ref="O15:T15"/>
    <mergeCell ref="U10:Z10"/>
    <mergeCell ref="AC9:AD9"/>
    <mergeCell ref="AC10:AD10"/>
    <mergeCell ref="AC11:AD11"/>
    <mergeCell ref="AC12:AD12"/>
    <mergeCell ref="AC13:AD13"/>
    <mergeCell ref="AC14:AD14"/>
    <mergeCell ref="AC15:AD15"/>
    <mergeCell ref="B8:H8"/>
    <mergeCell ref="I8:N8"/>
    <mergeCell ref="B9:H9"/>
    <mergeCell ref="I9:N9"/>
    <mergeCell ref="B14:H14"/>
    <mergeCell ref="I14:N14"/>
    <mergeCell ref="B15:H15"/>
    <mergeCell ref="I15:N15"/>
    <mergeCell ref="B10:H10"/>
    <mergeCell ref="I10:N10"/>
    <mergeCell ref="B11:H11"/>
    <mergeCell ref="I11:N11"/>
    <mergeCell ref="O8:T8"/>
    <mergeCell ref="B33:K33"/>
    <mergeCell ref="L33:O33"/>
    <mergeCell ref="Q33:T33"/>
    <mergeCell ref="R24:W24"/>
    <mergeCell ref="O16:T16"/>
    <mergeCell ref="R22:W22"/>
    <mergeCell ref="B22:Q22"/>
    <mergeCell ref="B24:Q24"/>
    <mergeCell ref="B16:H16"/>
    <mergeCell ref="I16:N16"/>
    <mergeCell ref="V33:Y33"/>
    <mergeCell ref="B30:K30"/>
    <mergeCell ref="L30:O30"/>
    <mergeCell ref="Q30:T30"/>
    <mergeCell ref="V30:Y30"/>
    <mergeCell ref="B31:K31"/>
    <mergeCell ref="L31:O31"/>
    <mergeCell ref="Q31:T31"/>
    <mergeCell ref="V31:Y31"/>
    <mergeCell ref="B32:K32"/>
    <mergeCell ref="L32:O32"/>
    <mergeCell ref="Q32:T32"/>
    <mergeCell ref="V32:Y32"/>
    <mergeCell ref="B27:K27"/>
    <mergeCell ref="O9:T9"/>
    <mergeCell ref="O10:T10"/>
    <mergeCell ref="O11:T11"/>
    <mergeCell ref="O12:T12"/>
    <mergeCell ref="V27:Z27"/>
    <mergeCell ref="B28:K28"/>
    <mergeCell ref="L28:O28"/>
    <mergeCell ref="Q28:T28"/>
    <mergeCell ref="V28:Y28"/>
    <mergeCell ref="U11:Z11"/>
    <mergeCell ref="B29:K29"/>
    <mergeCell ref="L29:O29"/>
    <mergeCell ref="Q29:T29"/>
    <mergeCell ref="V29:Y29"/>
    <mergeCell ref="AK14:AP14"/>
    <mergeCell ref="AK13:AP13"/>
    <mergeCell ref="B12:H12"/>
    <mergeCell ref="I12:N12"/>
    <mergeCell ref="B13:H13"/>
    <mergeCell ref="I13:N13"/>
    <mergeCell ref="AC16:AD16"/>
    <mergeCell ref="L27:P27"/>
    <mergeCell ref="Q27:U27"/>
    <mergeCell ref="O13:T13"/>
    <mergeCell ref="U16:Z16"/>
    <mergeCell ref="U12:Z12"/>
    <mergeCell ref="U13:Z13"/>
    <mergeCell ref="U14:Z14"/>
    <mergeCell ref="U15:Z15"/>
    <mergeCell ref="U8:Z8"/>
    <mergeCell ref="U9:Z9"/>
    <mergeCell ref="AK12:AP12"/>
    <mergeCell ref="AQ10:AV10"/>
    <mergeCell ref="AQ11:AV11"/>
    <mergeCell ref="AQ12:AV12"/>
    <mergeCell ref="AC8:AD8"/>
    <mergeCell ref="AK15:AP15"/>
    <mergeCell ref="AK16:AP16"/>
    <mergeCell ref="AQ13:AV13"/>
    <mergeCell ref="AQ14:AV14"/>
    <mergeCell ref="AQ15:AV15"/>
    <mergeCell ref="AQ16:AV16"/>
    <mergeCell ref="AK8:AP8"/>
    <mergeCell ref="AE8:AJ8"/>
    <mergeCell ref="AE9:AJ9"/>
    <mergeCell ref="AE10:AJ10"/>
    <mergeCell ref="AE11:AJ11"/>
    <mergeCell ref="AE12:AJ12"/>
    <mergeCell ref="AE13:AJ13"/>
    <mergeCell ref="AE14:AJ14"/>
    <mergeCell ref="AE15:AJ15"/>
    <mergeCell ref="AE16:AJ16"/>
    <mergeCell ref="AW13:BB13"/>
    <mergeCell ref="AW14:BB14"/>
    <mergeCell ref="AW15:BB15"/>
    <mergeCell ref="AW16:BB16"/>
    <mergeCell ref="AA8:AB8"/>
    <mergeCell ref="AA9:AB9"/>
    <mergeCell ref="AA10:AB10"/>
    <mergeCell ref="AA11:AB11"/>
    <mergeCell ref="AA12:AB12"/>
    <mergeCell ref="AA13:AB13"/>
    <mergeCell ref="AA14:AB14"/>
    <mergeCell ref="AA15:AB15"/>
    <mergeCell ref="AA16:AB16"/>
    <mergeCell ref="AW8:BB8"/>
    <mergeCell ref="AW9:BB9"/>
    <mergeCell ref="AW10:BB10"/>
    <mergeCell ref="AW11:BB11"/>
    <mergeCell ref="AW12:BB12"/>
    <mergeCell ref="AQ8:AV8"/>
    <mergeCell ref="AQ9:AV9"/>
    <mergeCell ref="AK9:AP9"/>
    <mergeCell ref="AK10:AP10"/>
    <mergeCell ref="AK11:AP11"/>
  </mergeCells>
  <phoneticPr fontId="2"/>
  <dataValidations count="6">
    <dataValidation type="whole" allowBlank="1" showInputMessage="1" showErrorMessage="1" error="整数を入力してください。_x000a_マイナスの場合は、0を入力してください。" sqref="AI19:BA24 I9:T16" xr:uid="{00000000-0002-0000-0000-000000000000}">
      <formula1>0</formula1>
      <formula2>99999999</formula2>
    </dataValidation>
    <dataValidation type="list" allowBlank="1" showInputMessage="1" showErrorMessage="1" error="年齢区分を選択してください。" sqref="B9:H16" xr:uid="{00000000-0002-0000-0000-000001000000}">
      <formula1>$BX$1:$BX$5</formula1>
    </dataValidation>
    <dataValidation type="list" allowBlank="1" showInputMessage="1" showErrorMessage="1" error="加入期間を選択してください。" sqref="B5 F6:I6" xr:uid="{00000000-0002-0000-0000-000002000000}">
      <formula1>$BX$6:$BX$18</formula1>
    </dataValidation>
    <dataValidation allowBlank="1" showInputMessage="1" showErrorMessage="1" error="整数を入力してください。_x000a_マイナスの場合は、0を入力してください。" sqref="AE9:BB16" xr:uid="{00000000-0002-0000-0000-000003000000}"/>
    <dataValidation type="whole" allowBlank="1" showInputMessage="1" showErrorMessage="1" error="整数を入力してください。_x000a_マイナスの場合は、0を入力してください。" sqref="U9:Z16" xr:uid="{00000000-0002-0000-0000-000004000000}">
      <formula1>-9999999</formula1>
      <formula2>99999999</formula2>
    </dataValidation>
    <dataValidation type="list" allowBlank="1" showInputMessage="1" showErrorMessage="1" error="選択してください。" sqref="AA9:AD16" xr:uid="{00000000-0002-0000-0000-000005000000}">
      <formula1>"●"</formula1>
    </dataValidation>
  </dataValidations>
  <pageMargins left="0.70866141732283472" right="0.51181102362204722" top="0.74803149606299213" bottom="0.74803149606299213" header="0.31496062992125984" footer="0.31496062992125984"/>
  <pageSetup paperSize="9" scale="75" orientation="landscape" r:id="rId1"/>
  <ignoredErrors>
    <ignoredError sqref="M32:O32 R32:T32 W32:Y32 M30:O30 R30:T30 W30:Y30 M33:O33 R33:T33 W33:Y33 M31:O31 R31:T31 W31:Y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85</vt:i4>
      </vt:variant>
    </vt:vector>
  </HeadingPairs>
  <TitlesOfParts>
    <vt:vector size="86" baseType="lpstr">
      <vt:lpstr>試算表</vt:lpstr>
      <vt:lpstr>AGE_0</vt:lpstr>
      <vt:lpstr>AGE_1</vt:lpstr>
      <vt:lpstr>AGE_2</vt:lpstr>
      <vt:lpstr>AGE_3</vt:lpstr>
      <vt:lpstr>AGE_4</vt:lpstr>
      <vt:lpstr>GND</vt:lpstr>
      <vt:lpstr>IR_BYO</vt:lpstr>
      <vt:lpstr>IR_GND</vt:lpstr>
      <vt:lpstr>IR_KIN</vt:lpstr>
      <vt:lpstr>IR_SAN</vt:lpstr>
      <vt:lpstr>IR_SYT</vt:lpstr>
      <vt:lpstr>KANYU</vt:lpstr>
      <vt:lpstr>KG_BYO</vt:lpstr>
      <vt:lpstr>KG_GND</vt:lpstr>
      <vt:lpstr>KG_KIN</vt:lpstr>
      <vt:lpstr>KG_SAN</vt:lpstr>
      <vt:lpstr>KG_SYT</vt:lpstr>
      <vt:lpstr>KGN</vt:lpstr>
      <vt:lpstr>KISO_0</vt:lpstr>
      <vt:lpstr>KISO_1</vt:lpstr>
      <vt:lpstr>KISO_2</vt:lpstr>
      <vt:lpstr>KISO_3</vt:lpstr>
      <vt:lpstr>KJ_0</vt:lpstr>
      <vt:lpstr>KJ_1</vt:lpstr>
      <vt:lpstr>KJ_10</vt:lpstr>
      <vt:lpstr>KJ_2</vt:lpstr>
      <vt:lpstr>KJ_3</vt:lpstr>
      <vt:lpstr>KJ_4</vt:lpstr>
      <vt:lpstr>KJ_5</vt:lpstr>
      <vt:lpstr>KJ_6</vt:lpstr>
      <vt:lpstr>KJ_7</vt:lpstr>
      <vt:lpstr>KJ_8</vt:lpstr>
      <vt:lpstr>KJ_9</vt:lpstr>
      <vt:lpstr>KR_6</vt:lpstr>
      <vt:lpstr>KR_7</vt:lpstr>
      <vt:lpstr>KR_8</vt:lpstr>
      <vt:lpstr>KR_9</vt:lpstr>
      <vt:lpstr>KS_0</vt:lpstr>
      <vt:lpstr>KS_1</vt:lpstr>
      <vt:lpstr>KS_10</vt:lpstr>
      <vt:lpstr>KS_2</vt:lpstr>
      <vt:lpstr>KS_3</vt:lpstr>
      <vt:lpstr>KS_4</vt:lpstr>
      <vt:lpstr>KS_5</vt:lpstr>
      <vt:lpstr>KS_6</vt:lpstr>
      <vt:lpstr>KS_7</vt:lpstr>
      <vt:lpstr>KS_8</vt:lpstr>
      <vt:lpstr>KS_9</vt:lpstr>
      <vt:lpstr>KS_KJ_0</vt:lpstr>
      <vt:lpstr>KS_KJ_1</vt:lpstr>
      <vt:lpstr>KS_KJ_2</vt:lpstr>
      <vt:lpstr>KS_KJ_3</vt:lpstr>
      <vt:lpstr>NK_64_0</vt:lpstr>
      <vt:lpstr>NK_64_1</vt:lpstr>
      <vt:lpstr>NK_64_2</vt:lpstr>
      <vt:lpstr>NK_64_3</vt:lpstr>
      <vt:lpstr>NK_64_4</vt:lpstr>
      <vt:lpstr>NK_65_0</vt:lpstr>
      <vt:lpstr>NK_65_1</vt:lpstr>
      <vt:lpstr>NK_65_2</vt:lpstr>
      <vt:lpstr>NK_65_3</vt:lpstr>
      <vt:lpstr>NK_65_4</vt:lpstr>
      <vt:lpstr>NR_64_1</vt:lpstr>
      <vt:lpstr>NR_64_2</vt:lpstr>
      <vt:lpstr>NR_64_3</vt:lpstr>
      <vt:lpstr>NR_65_1</vt:lpstr>
      <vt:lpstr>NR_65_2</vt:lpstr>
      <vt:lpstr>NR_65_3</vt:lpstr>
      <vt:lpstr>NS_64_0</vt:lpstr>
      <vt:lpstr>NS_64_1</vt:lpstr>
      <vt:lpstr>NS_64_2</vt:lpstr>
      <vt:lpstr>NS_64_3</vt:lpstr>
      <vt:lpstr>NS_64_4</vt:lpstr>
      <vt:lpstr>NS_65_0</vt:lpstr>
      <vt:lpstr>NS_65_1</vt:lpstr>
      <vt:lpstr>NS_65_2</vt:lpstr>
      <vt:lpstr>NS_65_3</vt:lpstr>
      <vt:lpstr>NS_65_4</vt:lpstr>
      <vt:lpstr>試算表!Print_Area</vt:lpstr>
      <vt:lpstr>SI_BYO</vt:lpstr>
      <vt:lpstr>SI_GND</vt:lpstr>
      <vt:lpstr>SI_KIN</vt:lpstr>
      <vt:lpstr>SI_SAN</vt:lpstr>
      <vt:lpstr>SI_SYT</vt:lpstr>
      <vt:lpstr>お知らせ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u1618</dc:creator>
  <cp:lastModifiedBy>武蔵野市役所</cp:lastModifiedBy>
  <cp:lastPrinted>2023-12-12T10:23:02Z</cp:lastPrinted>
  <dcterms:created xsi:type="dcterms:W3CDTF">2015-04-13T00:30:48Z</dcterms:created>
  <dcterms:modified xsi:type="dcterms:W3CDTF">2024-02-27T05:47:11Z</dcterms:modified>
</cp:coreProperties>
</file>